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0950" activeTab="0"/>
  </bookViews>
  <sheets>
    <sheet name="Лист1" sheetId="1" r:id="rId1"/>
    <sheet name="Лист2" sheetId="2" r:id="rId2"/>
  </sheets>
  <definedNames>
    <definedName name="_xlnm.Print_Area" localSheetId="0">'Лист1'!$A$1:$T$254</definedName>
  </definedNames>
  <calcPr fullCalcOnLoad="1"/>
</workbook>
</file>

<file path=xl/sharedStrings.xml><?xml version="1.0" encoding="utf-8"?>
<sst xmlns="http://schemas.openxmlformats.org/spreadsheetml/2006/main" count="222" uniqueCount="144">
  <si>
    <t>Назва посади</t>
  </si>
  <si>
    <t>%</t>
  </si>
  <si>
    <t>грн.</t>
  </si>
  <si>
    <t>1.</t>
  </si>
  <si>
    <t>Директор</t>
  </si>
  <si>
    <t>Вихователь</t>
  </si>
  <si>
    <t>Методист</t>
  </si>
  <si>
    <t>Черговий по гуртожитку</t>
  </si>
  <si>
    <t>Слюсар-сантехнік</t>
  </si>
  <si>
    <t>тарифний розряд</t>
  </si>
  <si>
    <r>
      <t xml:space="preserve">  Доплата за вчене звання, науковий ступінь, керівництво гуртожитком, </t>
    </r>
    <r>
      <rPr>
        <sz val="8"/>
        <rFont val="Arial Cyr"/>
        <family val="0"/>
      </rPr>
      <t>особливі умові праці</t>
    </r>
  </si>
  <si>
    <t>1. Загальний  фонд.</t>
  </si>
  <si>
    <t xml:space="preserve">                                    1.1. Персонал за умовами оплати праці віднесений до  педпрацівників</t>
  </si>
  <si>
    <t>Завідувач господарства</t>
  </si>
  <si>
    <t>Головний бухгалтер</t>
  </si>
  <si>
    <t>Всього по 1.3.</t>
  </si>
  <si>
    <t>Прибиральник</t>
  </si>
  <si>
    <t>Сторож</t>
  </si>
  <si>
    <t>Електоромонтер</t>
  </si>
  <si>
    <t>Столяр</t>
  </si>
  <si>
    <t>Всього по 1.4.</t>
  </si>
  <si>
    <t xml:space="preserve"> </t>
  </si>
  <si>
    <t>грн</t>
  </si>
  <si>
    <t>Секретар-друкарка</t>
  </si>
  <si>
    <t>штатних одиниць</t>
  </si>
  <si>
    <t>Посадовий оклад (грн.)</t>
  </si>
  <si>
    <t>Надбавка за вислугу років</t>
  </si>
  <si>
    <t>Надбавка за високі досягнення у праці, класність, почесні та спортивні звання</t>
  </si>
  <si>
    <t>Заробітна плата на місяць,  всього, грн.</t>
  </si>
  <si>
    <t>Голова профкому</t>
  </si>
  <si>
    <t>Комірник</t>
  </si>
  <si>
    <r>
      <t xml:space="preserve">                                                                                                                                          Штат у кількості                                                                                 </t>
    </r>
    <r>
      <rPr>
        <b/>
        <sz val="10"/>
        <rFont val="Arial Cyr"/>
        <family val="0"/>
      </rPr>
      <t xml:space="preserve"> </t>
    </r>
  </si>
  <si>
    <t xml:space="preserve">                                                 </t>
  </si>
  <si>
    <t xml:space="preserve">                                                     </t>
  </si>
  <si>
    <t xml:space="preserve">                                                                                                               </t>
  </si>
  <si>
    <t>Одеської обласної державної адміністрації</t>
  </si>
  <si>
    <t>Кількість штатних посад</t>
  </si>
  <si>
    <t>Основний фонд заробітної плати</t>
  </si>
  <si>
    <t>Бібліотекар</t>
  </si>
  <si>
    <t>Всього по 1.2.</t>
  </si>
  <si>
    <t>Всього по 1.1.</t>
  </si>
  <si>
    <t>Надбавка по Постанові КМУ №373 від 23.03.11року</t>
  </si>
  <si>
    <t>Заступник директора з виховної роботи</t>
  </si>
  <si>
    <t xml:space="preserve">          з місячним фондом заробітної плати </t>
  </si>
  <si>
    <t xml:space="preserve">          ЗАТВЕРДЖУЮ</t>
  </si>
  <si>
    <t xml:space="preserve">1. СПЕЦІАЛЬНИЙ ФОНД </t>
  </si>
  <si>
    <t xml:space="preserve">СПЕЦІАЛЬНИЙ ФОНД </t>
  </si>
  <si>
    <t>Лаборант</t>
  </si>
  <si>
    <t>№ п/п</t>
  </si>
  <si>
    <t xml:space="preserve">  Доплата за вчене звання, науковий ступінь, керівництво гуртожитком, особливі умові праці,тощо (грн.)</t>
  </si>
  <si>
    <t xml:space="preserve">                                    1.1. Педпрацівники</t>
  </si>
  <si>
    <t xml:space="preserve">Разом загальний фонд </t>
  </si>
  <si>
    <t>Доплата до мін. з/п (грн.)</t>
  </si>
  <si>
    <t>Викладачі проф.тех.циклу</t>
  </si>
  <si>
    <t>Всього по проф.тех.циклу</t>
  </si>
  <si>
    <t>Викладачі</t>
  </si>
  <si>
    <t xml:space="preserve">   ШТАТНИЙ РОЗПИС </t>
  </si>
  <si>
    <t xml:space="preserve">Директор Департаменту освіти і науки </t>
  </si>
  <si>
    <t xml:space="preserve">Директор </t>
  </si>
  <si>
    <t xml:space="preserve">    О. А. Лончак</t>
  </si>
  <si>
    <t>"______"_________________ 2018 рік</t>
  </si>
  <si>
    <t xml:space="preserve"> з 01.01.18 р. По 31.12.18 р.</t>
  </si>
  <si>
    <t xml:space="preserve">   ШТАТНИЙ  РОЗПИС  НА 2018 р.</t>
  </si>
  <si>
    <t>О. А. Лончак</t>
  </si>
  <si>
    <t>"______"_________________2018 рік</t>
  </si>
  <si>
    <t xml:space="preserve"> з 01.01.2018 р.</t>
  </si>
  <si>
    <t>ДВНЗ "Білгород-Дністровський морський рибопромисловий технікум"</t>
  </si>
  <si>
    <t>Завідувач навчально-виробничої практики</t>
  </si>
  <si>
    <t>13</t>
  </si>
  <si>
    <t>Завідувач відділення</t>
  </si>
  <si>
    <t>Завідувач навчальної лабораторії</t>
  </si>
  <si>
    <t>Керівник фізичного виховання</t>
  </si>
  <si>
    <t>Культорганізатор</t>
  </si>
  <si>
    <t>12</t>
  </si>
  <si>
    <t>Заступник директора з АГР</t>
  </si>
  <si>
    <t xml:space="preserve">Заступник гол.бухгалтера </t>
  </si>
  <si>
    <t>Провідний бухгалтер</t>
  </si>
  <si>
    <t>Провідний економіст</t>
  </si>
  <si>
    <t>Начальник штабу ЦО</t>
  </si>
  <si>
    <t>Старший інспектор з кадрів</t>
  </si>
  <si>
    <t>Інспектор з кадрів (з обліку студентів)</t>
  </si>
  <si>
    <t>Секретар навчальної частини</t>
  </si>
  <si>
    <t>Старший лаборант</t>
  </si>
  <si>
    <t>Адміністратор бази даних (ЄДЕБО)</t>
  </si>
  <si>
    <t>Завідувач бібліотеки</t>
  </si>
  <si>
    <t xml:space="preserve">Адміністратор бази даних </t>
  </si>
  <si>
    <t>Завідувач гуртожитку</t>
  </si>
  <si>
    <t>Технік електрозв'язку</t>
  </si>
  <si>
    <t>Завідувач канцелярії</t>
  </si>
  <si>
    <t>Диспетчер</t>
  </si>
  <si>
    <t>Паспортист</t>
  </si>
  <si>
    <t>Провідний інженер з охорони праці</t>
  </si>
  <si>
    <t>Юрисконсульт</t>
  </si>
  <si>
    <t>Архіваріус</t>
  </si>
  <si>
    <t>Фельдшер</t>
  </si>
  <si>
    <t>Робітник з комплексного обслуговування й ремонту</t>
  </si>
  <si>
    <t>Водій автотранспортних засобів</t>
  </si>
  <si>
    <t>Двірник</t>
  </si>
  <si>
    <t>Гардеробник</t>
  </si>
  <si>
    <t>Практичний психолог</t>
  </si>
  <si>
    <t>Керівник підрозділу сприяння працевлаштуванню</t>
  </si>
  <si>
    <t>Грошова винагорода за сумлінну працю</t>
  </si>
  <si>
    <t>Нерозподілені видатки на підвищення заробітної плати та індексацію</t>
  </si>
  <si>
    <t>Провідний інженер з комп'ютерних систем</t>
  </si>
  <si>
    <t>Провідний інженер з програмного забезпечення</t>
  </si>
  <si>
    <t>Заробітна плата на 12 місяців,  всього, грн.</t>
  </si>
  <si>
    <t>Каштелян</t>
  </si>
  <si>
    <t>Доплата до мін. заробітної плати</t>
  </si>
  <si>
    <t>Заступник директора
 з навчальної роботи</t>
  </si>
  <si>
    <t>Заступник директора 
з виховної роботи</t>
  </si>
  <si>
    <t xml:space="preserve"> Заступник директора з АГР</t>
  </si>
  <si>
    <t>Заступник головного бухгалтера</t>
  </si>
  <si>
    <t xml:space="preserve"> Електромонтер з обслуговування 
та ремонту устаткування</t>
  </si>
  <si>
    <t>Л.М.Бурдюжа</t>
  </si>
  <si>
    <t>Т.В.Скорик</t>
  </si>
  <si>
    <t>Г.В.Мінченко</t>
  </si>
  <si>
    <t>Викладачі-методисти</t>
  </si>
  <si>
    <t>Доплата на підвіщення (15%) посадового оклада</t>
  </si>
  <si>
    <t>Чисельність учнів-</t>
  </si>
  <si>
    <t xml:space="preserve">кількість груп </t>
  </si>
  <si>
    <t>11б и 6к</t>
  </si>
  <si>
    <t>Матеріальна допомога на оздоровлення та соціально-побутові послуги</t>
  </si>
  <si>
    <t>Чисельність студентів - 267/161           кількість груп -  11/6</t>
  </si>
  <si>
    <t>267/161</t>
  </si>
  <si>
    <t>9</t>
  </si>
  <si>
    <t>Провідний інженер з ремонту</t>
  </si>
  <si>
    <t xml:space="preserve">      1.2. Фахівці</t>
  </si>
  <si>
    <t xml:space="preserve">      1.3. Робітники</t>
  </si>
  <si>
    <t>Разом по 1.1.-1.3.</t>
  </si>
  <si>
    <t>Всього за субвенціями</t>
  </si>
  <si>
    <t>Всього по бюджету</t>
  </si>
  <si>
    <t>Заступник директора з навчальної роботи</t>
  </si>
  <si>
    <t>Надбавка по згідно Пост  КМУ №373 за престижність       20 %</t>
  </si>
  <si>
    <t>Всього по загальноосвітніх освітніх дисциплінах</t>
  </si>
  <si>
    <t>Викладачі загальноосвітніх освітних дисциплін</t>
  </si>
  <si>
    <t xml:space="preserve">      1.4. Викладачі</t>
  </si>
  <si>
    <t>Водій</t>
  </si>
  <si>
    <t>Інженер по ремонту</t>
  </si>
  <si>
    <t xml:space="preserve">                                    (  Чотириста шістдесят тисяч сто тридцять грн.,   48 коп.)</t>
  </si>
  <si>
    <t xml:space="preserve">                                    ( Сто тридцять одна тисяча шістсот шістдесят п'ять грн.50 коп.)</t>
  </si>
  <si>
    <t xml:space="preserve">    </t>
  </si>
  <si>
    <t xml:space="preserve">      </t>
  </si>
  <si>
    <t>ПІБ</t>
  </si>
  <si>
    <t xml:space="preserve">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</si>
</sst>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0.000"/>
    <numFmt numFmtId="186" formatCode="0.0000"/>
    <numFmt numFmtId="187" formatCode="0.00000"/>
    <numFmt numFmtId="188" formatCode="[$-FC19]d\ mmmm\ yyyy\ &quot;г.&quot;"/>
    <numFmt numFmtId="189" formatCode="#,##0.00&quot;р.&quot;"/>
    <numFmt numFmtId="190" formatCode="0.0%"/>
    <numFmt numFmtId="191" formatCode="#,##0.00;[Red]#,##0.00"/>
    <numFmt numFmtId="192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i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1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9" fontId="14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3" fillId="4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184" fontId="3" fillId="0" borderId="0" xfId="0" applyNumberFormat="1" applyFont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84" fontId="9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5" fillId="4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4" borderId="10" xfId="0" applyFont="1" applyFill="1" applyBorder="1" applyAlignment="1">
      <alignment/>
    </xf>
    <xf numFmtId="184" fontId="9" fillId="4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3" fillId="0" borderId="16" xfId="0" applyNumberFormat="1" applyFont="1" applyBorder="1" applyAlignment="1">
      <alignment/>
    </xf>
    <xf numFmtId="2" fontId="11" fillId="0" borderId="1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0" fillId="0" borderId="11" xfId="0" applyNumberForma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/>
    </xf>
    <xf numFmtId="2" fontId="0" fillId="0" borderId="10" xfId="0" applyNumberFormat="1" applyFill="1" applyBorder="1" applyAlignment="1">
      <alignment horizontal="center" vertical="center"/>
    </xf>
    <xf numFmtId="2" fontId="3" fillId="0" borderId="18" xfId="0" applyNumberFormat="1" applyFont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2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5" xfId="0" applyFont="1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/>
    </xf>
    <xf numFmtId="1" fontId="5" fillId="4" borderId="13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4" borderId="22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" fillId="10" borderId="27" xfId="0" applyFont="1" applyFill="1" applyBorder="1" applyAlignment="1">
      <alignment/>
    </xf>
    <xf numFmtId="0" fontId="3" fillId="10" borderId="27" xfId="0" applyFont="1" applyFill="1" applyBorder="1" applyAlignment="1">
      <alignment horizontal="center"/>
    </xf>
    <xf numFmtId="1" fontId="3" fillId="10" borderId="27" xfId="0" applyNumberFormat="1" applyFont="1" applyFill="1" applyBorder="1" applyAlignment="1">
      <alignment horizontal="center"/>
    </xf>
    <xf numFmtId="2" fontId="3" fillId="10" borderId="27" xfId="0" applyNumberFormat="1" applyFont="1" applyFill="1" applyBorder="1" applyAlignment="1">
      <alignment horizontal="center"/>
    </xf>
    <xf numFmtId="9" fontId="3" fillId="10" borderId="32" xfId="0" applyNumberFormat="1" applyFont="1" applyFill="1" applyBorder="1" applyAlignment="1">
      <alignment horizontal="center"/>
    </xf>
    <xf numFmtId="2" fontId="3" fillId="10" borderId="32" xfId="0" applyNumberFormat="1" applyFont="1" applyFill="1" applyBorder="1" applyAlignment="1">
      <alignment horizontal="center"/>
    </xf>
    <xf numFmtId="2" fontId="3" fillId="10" borderId="16" xfId="0" applyNumberFormat="1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center"/>
    </xf>
    <xf numFmtId="2" fontId="3" fillId="10" borderId="10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3" fillId="0" borderId="3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2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6" xfId="0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9" fontId="14" fillId="0" borderId="36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1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/>
    </xf>
    <xf numFmtId="9" fontId="0" fillId="0" borderId="15" xfId="0" applyNumberForma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33" borderId="33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" fontId="5" fillId="4" borderId="39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2" fontId="11" fillId="4" borderId="10" xfId="0" applyNumberFormat="1" applyFont="1" applyFill="1" applyBorder="1" applyAlignment="1">
      <alignment horizontal="right"/>
    </xf>
    <xf numFmtId="43" fontId="0" fillId="0" borderId="10" xfId="0" applyNumberFormat="1" applyFill="1" applyBorder="1" applyAlignment="1">
      <alignment horizontal="center"/>
    </xf>
    <xf numFmtId="1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190" fontId="0" fillId="0" borderId="15" xfId="0" applyNumberFormat="1" applyFill="1" applyBorder="1" applyAlignment="1">
      <alignment horizontal="center"/>
    </xf>
    <xf numFmtId="2" fontId="3" fillId="10" borderId="41" xfId="0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2" fontId="3" fillId="4" borderId="4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184" fontId="9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3" fillId="10" borderId="42" xfId="0" applyFont="1" applyFill="1" applyBorder="1" applyAlignment="1">
      <alignment horizontal="center"/>
    </xf>
    <xf numFmtId="0" fontId="0" fillId="10" borderId="0" xfId="0" applyFill="1" applyAlignment="1">
      <alignment/>
    </xf>
    <xf numFmtId="2" fontId="5" fillId="4" borderId="10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/>
    </xf>
    <xf numFmtId="1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43" fontId="0" fillId="0" borderId="15" xfId="0" applyNumberForma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/>
    </xf>
    <xf numFmtId="2" fontId="3" fillId="33" borderId="45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5" fillId="4" borderId="21" xfId="0" applyFont="1" applyFill="1" applyBorder="1" applyAlignment="1">
      <alignment horizontal="center"/>
    </xf>
    <xf numFmtId="2" fontId="5" fillId="4" borderId="21" xfId="0" applyNumberFormat="1" applyFont="1" applyFill="1" applyBorder="1" applyAlignment="1">
      <alignment horizontal="center"/>
    </xf>
    <xf numFmtId="191" fontId="5" fillId="4" borderId="21" xfId="0" applyNumberFormat="1" applyFont="1" applyFill="1" applyBorder="1" applyAlignment="1">
      <alignment horizontal="center"/>
    </xf>
    <xf numFmtId="2" fontId="5" fillId="4" borderId="40" xfId="0" applyNumberFormat="1" applyFont="1" applyFill="1" applyBorder="1" applyAlignment="1">
      <alignment horizontal="center"/>
    </xf>
    <xf numFmtId="2" fontId="5" fillId="4" borderId="46" xfId="0" applyNumberFormat="1" applyFont="1" applyFill="1" applyBorder="1" applyAlignment="1">
      <alignment horizontal="center"/>
    </xf>
    <xf numFmtId="2" fontId="3" fillId="4" borderId="47" xfId="0" applyNumberFormat="1" applyFont="1" applyFill="1" applyBorder="1" applyAlignment="1">
      <alignment/>
    </xf>
    <xf numFmtId="0" fontId="5" fillId="4" borderId="40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2" fontId="11" fillId="0" borderId="43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9" fontId="0" fillId="0" borderId="15" xfId="57" applyFont="1" applyFill="1" applyBorder="1" applyAlignment="1">
      <alignment horizontal="center"/>
    </xf>
    <xf numFmtId="10" fontId="5" fillId="0" borderId="26" xfId="0" applyNumberFormat="1" applyFont="1" applyFill="1" applyBorder="1" applyAlignment="1">
      <alignment horizontal="left"/>
    </xf>
    <xf numFmtId="190" fontId="0" fillId="0" borderId="10" xfId="57" applyNumberFormat="1" applyFont="1" applyFill="1" applyBorder="1" applyAlignment="1">
      <alignment horizontal="center"/>
    </xf>
    <xf numFmtId="192" fontId="3" fillId="10" borderId="27" xfId="0" applyNumberFormat="1" applyFont="1" applyFill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48" xfId="0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1" fontId="5" fillId="0" borderId="36" xfId="0" applyNumberFormat="1" applyFont="1" applyFill="1" applyBorder="1" applyAlignment="1">
      <alignment horizontal="center"/>
    </xf>
    <xf numFmtId="1" fontId="3" fillId="0" borderId="36" xfId="0" applyNumberFormat="1" applyFont="1" applyBorder="1" applyAlignment="1">
      <alignment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5" fillId="0" borderId="10" xfId="0" applyFont="1" applyFill="1" applyBorder="1" applyAlignment="1">
      <alignment horizontal="left"/>
    </xf>
    <xf numFmtId="2" fontId="11" fillId="32" borderId="12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2" fontId="5" fillId="4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4" borderId="10" xfId="0" applyNumberFormat="1" applyFont="1" applyFill="1" applyBorder="1" applyAlignment="1">
      <alignment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44" xfId="0" applyBorder="1" applyAlignment="1">
      <alignment horizontal="center"/>
    </xf>
    <xf numFmtId="2" fontId="0" fillId="33" borderId="15" xfId="0" applyNumberForma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right"/>
    </xf>
    <xf numFmtId="9" fontId="3" fillId="0" borderId="10" xfId="57" applyFont="1" applyFill="1" applyBorder="1" applyAlignment="1">
      <alignment horizontal="center"/>
    </xf>
    <xf numFmtId="9" fontId="16" fillId="0" borderId="36" xfId="0" applyNumberFormat="1" applyFont="1" applyFill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6" xfId="0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/>
    </xf>
    <xf numFmtId="0" fontId="5" fillId="4" borderId="39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5" fillId="4" borderId="5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5" fillId="0" borderId="19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 horizontal="left"/>
    </xf>
    <xf numFmtId="0" fontId="3" fillId="0" borderId="53" xfId="0" applyFont="1" applyBorder="1" applyAlignment="1">
      <alignment horizontal="center" textRotation="90"/>
    </xf>
    <xf numFmtId="0" fontId="3" fillId="0" borderId="54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5" fillId="0" borderId="3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left"/>
    </xf>
    <xf numFmtId="0" fontId="11" fillId="0" borderId="23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59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5" fillId="0" borderId="60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61" xfId="0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1" fontId="6" fillId="0" borderId="60" xfId="0" applyNumberFormat="1" applyFont="1" applyFill="1" applyBorder="1" applyAlignment="1">
      <alignment horizontal="center" vertical="center" wrapText="1"/>
    </xf>
    <xf numFmtId="1" fontId="6" fillId="0" borderId="61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1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5" fillId="4" borderId="40" xfId="0" applyFont="1" applyFill="1" applyBorder="1" applyAlignment="1">
      <alignment horizontal="left"/>
    </xf>
    <xf numFmtId="0" fontId="5" fillId="4" borderId="62" xfId="0" applyFont="1" applyFill="1" applyBorder="1" applyAlignment="1">
      <alignment horizontal="left"/>
    </xf>
    <xf numFmtId="0" fontId="5" fillId="4" borderId="6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11" fillId="33" borderId="11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11" fillId="10" borderId="11" xfId="0" applyFont="1" applyFill="1" applyBorder="1" applyAlignment="1">
      <alignment horizontal="left" wrapText="1"/>
    </xf>
    <xf numFmtId="0" fontId="11" fillId="10" borderId="26" xfId="0" applyFont="1" applyFill="1" applyBorder="1" applyAlignment="1">
      <alignment horizontal="left" wrapText="1"/>
    </xf>
    <xf numFmtId="0" fontId="11" fillId="10" borderId="37" xfId="0" applyFont="1" applyFill="1" applyBorder="1" applyAlignment="1">
      <alignment horizontal="left" wrapText="1"/>
    </xf>
    <xf numFmtId="0" fontId="6" fillId="0" borderId="6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9" fillId="33" borderId="14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11" fillId="10" borderId="42" xfId="0" applyFont="1" applyFill="1" applyBorder="1" applyAlignment="1">
      <alignment horizontal="left"/>
    </xf>
    <xf numFmtId="0" fontId="11" fillId="10" borderId="50" xfId="0" applyFont="1" applyFill="1" applyBorder="1" applyAlignment="1">
      <alignment horizontal="left"/>
    </xf>
    <xf numFmtId="0" fontId="11" fillId="10" borderId="2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8"/>
  <sheetViews>
    <sheetView tabSelected="1" zoomScale="89" zoomScaleNormal="89" zoomScaleSheetLayoutView="75" zoomScalePageLayoutView="0" workbookViewId="0" topLeftCell="A4">
      <selection activeCell="N12" sqref="N12:O12"/>
    </sheetView>
  </sheetViews>
  <sheetFormatPr defaultColWidth="9.00390625" defaultRowHeight="12.75"/>
  <cols>
    <col min="1" max="1" width="4.625" style="0" customWidth="1"/>
    <col min="4" max="4" width="15.625" style="0" customWidth="1"/>
    <col min="5" max="5" width="5.625" style="0" customWidth="1"/>
    <col min="6" max="6" width="9.625" style="0" customWidth="1"/>
    <col min="7" max="7" width="14.375" style="0" bestFit="1" customWidth="1"/>
    <col min="8" max="8" width="12.00390625" style="0" customWidth="1"/>
    <col min="9" max="9" width="12.75390625" style="0" customWidth="1"/>
    <col min="10" max="10" width="7.00390625" style="0" customWidth="1"/>
    <col min="11" max="11" width="12.125" style="0" customWidth="1"/>
    <col min="12" max="12" width="5.875" style="0" customWidth="1"/>
    <col min="13" max="13" width="11.625" style="0" customWidth="1"/>
    <col min="14" max="14" width="5.375" style="0" customWidth="1"/>
    <col min="15" max="15" width="12.875" style="0" customWidth="1"/>
    <col min="16" max="16" width="7.75390625" style="0" customWidth="1"/>
    <col min="17" max="17" width="12.75390625" style="0" customWidth="1"/>
    <col min="18" max="18" width="11.625" style="0" customWidth="1"/>
    <col min="19" max="19" width="14.625" style="0" customWidth="1"/>
    <col min="20" max="20" width="13.25390625" style="0" customWidth="1"/>
    <col min="21" max="21" width="10.625" style="0" bestFit="1" customWidth="1"/>
  </cols>
  <sheetData>
    <row r="1" spans="1:19" ht="12.75">
      <c r="A1" s="30"/>
      <c r="B1" s="30"/>
      <c r="C1" s="31"/>
      <c r="D1" s="31"/>
      <c r="E1" s="31"/>
      <c r="F1" s="32"/>
      <c r="G1" s="33"/>
      <c r="H1" s="3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0" ht="12.75">
      <c r="A2" s="1"/>
      <c r="D2" s="2"/>
      <c r="E2" s="2"/>
      <c r="F2" s="2"/>
      <c r="G2" s="2"/>
      <c r="H2" s="2"/>
      <c r="I2" s="2"/>
      <c r="J2" s="335" t="s">
        <v>44</v>
      </c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1:20" ht="12.75">
      <c r="A3" s="1"/>
      <c r="D3" s="335" t="s">
        <v>31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77">
        <f>F104</f>
        <v>111.809</v>
      </c>
      <c r="R3" s="77"/>
      <c r="S3" s="1" t="s">
        <v>24</v>
      </c>
      <c r="T3" s="1"/>
    </row>
    <row r="4" spans="1:31" ht="13.5" thickBot="1">
      <c r="A4" s="1"/>
      <c r="D4" s="2"/>
      <c r="E4" s="2"/>
      <c r="F4" s="1" t="s">
        <v>33</v>
      </c>
      <c r="G4" s="1"/>
      <c r="H4" s="1"/>
      <c r="I4" s="1"/>
      <c r="J4" s="1"/>
      <c r="K4" s="1"/>
      <c r="L4" s="336" t="s">
        <v>43</v>
      </c>
      <c r="M4" s="336"/>
      <c r="N4" s="336"/>
      <c r="O4" s="336"/>
      <c r="P4" s="336"/>
      <c r="Q4" s="336"/>
      <c r="R4" s="75"/>
      <c r="S4" s="116">
        <f>S91</f>
        <v>460130.9316746</v>
      </c>
      <c r="T4" t="s">
        <v>22</v>
      </c>
      <c r="W4" s="90"/>
      <c r="X4" s="90"/>
      <c r="Y4" s="379"/>
      <c r="Z4" s="379"/>
      <c r="AA4" s="379"/>
      <c r="AB4" s="379"/>
      <c r="AC4" s="379"/>
      <c r="AD4" s="379"/>
      <c r="AE4" s="379"/>
    </row>
    <row r="5" spans="1:20" ht="12.75">
      <c r="A5" s="1"/>
      <c r="D5" s="2"/>
      <c r="E5" s="2"/>
      <c r="F5" s="2"/>
      <c r="G5" s="2"/>
      <c r="H5" s="2"/>
      <c r="I5" s="2"/>
      <c r="J5" s="336" t="s">
        <v>138</v>
      </c>
      <c r="K5" s="336"/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>
      <c r="A6" s="1"/>
      <c r="D6" s="2"/>
      <c r="E6" s="2"/>
      <c r="F6" s="1" t="s">
        <v>34</v>
      </c>
      <c r="G6" s="1"/>
      <c r="H6" s="1"/>
      <c r="I6" s="1" t="s">
        <v>21</v>
      </c>
      <c r="J6" s="1"/>
      <c r="K6" s="1"/>
      <c r="L6" s="1"/>
      <c r="M6" s="336" t="s">
        <v>57</v>
      </c>
      <c r="N6" s="336"/>
      <c r="O6" s="336"/>
      <c r="P6" s="336"/>
      <c r="Q6" s="336"/>
      <c r="R6" s="336"/>
      <c r="S6" s="336"/>
      <c r="T6" s="336"/>
    </row>
    <row r="7" spans="1:20" ht="12.75">
      <c r="A7" s="1"/>
      <c r="B7" t="s">
        <v>21</v>
      </c>
      <c r="D7" s="2" t="s">
        <v>21</v>
      </c>
      <c r="E7" s="2"/>
      <c r="F7" s="2"/>
      <c r="G7" s="1" t="s">
        <v>32</v>
      </c>
      <c r="H7" s="1"/>
      <c r="I7" s="1"/>
      <c r="J7" s="1"/>
      <c r="K7" s="1"/>
      <c r="L7" s="1"/>
      <c r="M7" s="1" t="s">
        <v>35</v>
      </c>
      <c r="N7" s="1"/>
      <c r="O7" s="1"/>
      <c r="P7" s="1"/>
      <c r="Q7" s="1"/>
      <c r="R7" s="1"/>
      <c r="S7" s="335" t="s">
        <v>59</v>
      </c>
      <c r="T7" s="335"/>
    </row>
    <row r="8" spans="1:17" ht="12.75">
      <c r="A8" s="1"/>
      <c r="D8" s="2" t="s">
        <v>21</v>
      </c>
      <c r="E8" s="2"/>
      <c r="F8" s="2"/>
      <c r="G8" s="2"/>
      <c r="H8" s="2"/>
      <c r="I8" s="433"/>
      <c r="J8" s="433"/>
      <c r="K8" s="433"/>
      <c r="L8" s="433"/>
      <c r="M8" s="433"/>
      <c r="N8" s="433"/>
      <c r="O8" s="433"/>
      <c r="P8" s="433"/>
      <c r="Q8" t="s">
        <v>60</v>
      </c>
    </row>
    <row r="9" spans="1:20" ht="20.25">
      <c r="A9" s="382" t="s">
        <v>62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</row>
    <row r="10" spans="1:20" ht="18">
      <c r="A10" s="383" t="s">
        <v>66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</row>
    <row r="11" spans="1:17" ht="14.25" customHeight="1" thickBot="1">
      <c r="A11" s="1"/>
      <c r="D11" s="440" t="s">
        <v>61</v>
      </c>
      <c r="E11" s="441"/>
      <c r="F11" s="441"/>
      <c r="G11" s="441"/>
      <c r="H11" s="441"/>
      <c r="I11" s="441"/>
      <c r="J11" s="90" t="s">
        <v>118</v>
      </c>
      <c r="K11" s="90"/>
      <c r="L11" s="90" t="s">
        <v>123</v>
      </c>
      <c r="M11" s="90"/>
      <c r="N11" s="90"/>
      <c r="O11" s="409" t="s">
        <v>119</v>
      </c>
      <c r="P11" s="409"/>
      <c r="Q11" s="227" t="s">
        <v>120</v>
      </c>
    </row>
    <row r="12" spans="1:23" ht="68.25" customHeight="1">
      <c r="A12" s="380" t="s">
        <v>48</v>
      </c>
      <c r="B12" s="350" t="s">
        <v>0</v>
      </c>
      <c r="C12" s="351"/>
      <c r="D12" s="352"/>
      <c r="E12" s="388" t="s">
        <v>9</v>
      </c>
      <c r="F12" s="331" t="s">
        <v>36</v>
      </c>
      <c r="G12" s="333" t="s">
        <v>25</v>
      </c>
      <c r="H12" s="333" t="s">
        <v>117</v>
      </c>
      <c r="I12" s="386" t="s">
        <v>37</v>
      </c>
      <c r="J12" s="442" t="s">
        <v>26</v>
      </c>
      <c r="K12" s="442"/>
      <c r="L12" s="434" t="s">
        <v>132</v>
      </c>
      <c r="M12" s="435"/>
      <c r="N12" s="436" t="s">
        <v>143</v>
      </c>
      <c r="O12" s="437"/>
      <c r="P12" s="438" t="s">
        <v>49</v>
      </c>
      <c r="Q12" s="439"/>
      <c r="R12" s="143" t="s">
        <v>52</v>
      </c>
      <c r="S12" s="386" t="s">
        <v>28</v>
      </c>
      <c r="T12" s="384" t="s">
        <v>105</v>
      </c>
      <c r="U12" s="482" t="s">
        <v>142</v>
      </c>
      <c r="V12" s="335"/>
      <c r="W12" s="335"/>
    </row>
    <row r="13" spans="1:23" ht="39" customHeight="1" thickBot="1">
      <c r="A13" s="381"/>
      <c r="B13" s="353"/>
      <c r="C13" s="354"/>
      <c r="D13" s="355"/>
      <c r="E13" s="389"/>
      <c r="F13" s="332"/>
      <c r="G13" s="334"/>
      <c r="H13" s="334"/>
      <c r="I13" s="387"/>
      <c r="J13" s="78" t="s">
        <v>1</v>
      </c>
      <c r="K13" s="78" t="s">
        <v>2</v>
      </c>
      <c r="L13" s="79" t="s">
        <v>1</v>
      </c>
      <c r="M13" s="79" t="s">
        <v>2</v>
      </c>
      <c r="N13" s="79" t="s">
        <v>1</v>
      </c>
      <c r="O13" s="79" t="s">
        <v>2</v>
      </c>
      <c r="P13" s="79" t="s">
        <v>1</v>
      </c>
      <c r="Q13" s="79" t="s">
        <v>2</v>
      </c>
      <c r="R13" s="144"/>
      <c r="S13" s="387"/>
      <c r="T13" s="385"/>
      <c r="U13" s="482"/>
      <c r="V13" s="335"/>
      <c r="W13" s="335"/>
    </row>
    <row r="14" spans="1:20" ht="12.75">
      <c r="A14" s="4">
        <v>1</v>
      </c>
      <c r="B14" s="347">
        <v>2</v>
      </c>
      <c r="C14" s="348"/>
      <c r="D14" s="349"/>
      <c r="E14" s="3">
        <v>3</v>
      </c>
      <c r="F14" s="5">
        <v>4</v>
      </c>
      <c r="G14" s="6">
        <v>5</v>
      </c>
      <c r="H14" s="6">
        <v>6</v>
      </c>
      <c r="I14" s="3">
        <v>7</v>
      </c>
      <c r="J14" s="3">
        <v>8</v>
      </c>
      <c r="K14" s="3">
        <v>9</v>
      </c>
      <c r="L14" s="3">
        <v>10</v>
      </c>
      <c r="M14" s="3">
        <v>11</v>
      </c>
      <c r="N14" s="3">
        <v>12</v>
      </c>
      <c r="O14" s="3">
        <v>13</v>
      </c>
      <c r="P14" s="3">
        <v>14</v>
      </c>
      <c r="Q14" s="3">
        <v>15</v>
      </c>
      <c r="R14" s="51">
        <v>16</v>
      </c>
      <c r="S14" s="51">
        <v>17</v>
      </c>
      <c r="T14" s="57">
        <v>18</v>
      </c>
    </row>
    <row r="15" spans="1:20" ht="15">
      <c r="A15" s="7"/>
      <c r="B15" s="430"/>
      <c r="C15" s="431"/>
      <c r="D15" s="432"/>
      <c r="E15" s="9"/>
      <c r="F15" s="10"/>
      <c r="G15" s="6"/>
      <c r="H15" s="6"/>
      <c r="I15" s="3"/>
      <c r="J15" s="3" t="s">
        <v>11</v>
      </c>
      <c r="K15" s="3"/>
      <c r="L15" s="3"/>
      <c r="M15" s="3"/>
      <c r="N15" s="11"/>
      <c r="P15" s="12"/>
      <c r="Q15" s="9"/>
      <c r="R15" s="48"/>
      <c r="S15" s="48"/>
      <c r="T15" s="53"/>
    </row>
    <row r="16" spans="1:20" ht="15.75" thickBot="1">
      <c r="A16" s="7"/>
      <c r="B16" s="425" t="s">
        <v>50</v>
      </c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54"/>
    </row>
    <row r="17" spans="1:20" ht="12.75">
      <c r="A17" s="13">
        <v>1</v>
      </c>
      <c r="B17" s="427" t="s">
        <v>4</v>
      </c>
      <c r="C17" s="428"/>
      <c r="D17" s="429"/>
      <c r="E17" s="15">
        <v>17</v>
      </c>
      <c r="F17" s="16">
        <v>1</v>
      </c>
      <c r="G17" s="14">
        <v>5286</v>
      </c>
      <c r="H17" s="14"/>
      <c r="I17" s="15">
        <f aca="true" t="shared" si="0" ref="I17:I26">F17*G17</f>
        <v>5286</v>
      </c>
      <c r="J17" s="43">
        <v>30</v>
      </c>
      <c r="K17" s="17">
        <f>I17*J17%</f>
        <v>1585.8</v>
      </c>
      <c r="L17" s="44">
        <v>0.2</v>
      </c>
      <c r="M17" s="17">
        <f>I17*L17</f>
        <v>1057.2</v>
      </c>
      <c r="N17" s="44">
        <v>0.15</v>
      </c>
      <c r="O17" s="208">
        <f>G17*N17</f>
        <v>792.9</v>
      </c>
      <c r="P17" s="44">
        <v>0.1</v>
      </c>
      <c r="Q17" s="117">
        <f>I17*P17</f>
        <v>528.6</v>
      </c>
      <c r="R17" s="121"/>
      <c r="S17" s="150">
        <f>I17+K17+M17+O17+Q17</f>
        <v>9250.5</v>
      </c>
      <c r="T17" s="112">
        <f aca="true" t="shared" si="1" ref="T17:T30">S17*12</f>
        <v>111006</v>
      </c>
    </row>
    <row r="18" spans="1:20" ht="24.75" customHeight="1">
      <c r="A18" s="13">
        <v>2</v>
      </c>
      <c r="B18" s="422" t="s">
        <v>42</v>
      </c>
      <c r="C18" s="443"/>
      <c r="D18" s="444"/>
      <c r="E18" s="18">
        <v>0.9</v>
      </c>
      <c r="F18" s="16">
        <v>1</v>
      </c>
      <c r="G18" s="19">
        <f>G17*E18</f>
        <v>4757.400000000001</v>
      </c>
      <c r="H18" s="19"/>
      <c r="I18" s="17">
        <f t="shared" si="0"/>
        <v>4757.400000000001</v>
      </c>
      <c r="J18" s="43">
        <v>30</v>
      </c>
      <c r="K18" s="17">
        <f aca="true" t="shared" si="2" ref="K18:K25">I18*J18%</f>
        <v>1427.22</v>
      </c>
      <c r="L18" s="44">
        <v>0.05</v>
      </c>
      <c r="M18" s="17">
        <f aca="true" t="shared" si="3" ref="M18:M26">I18*L18</f>
        <v>237.87000000000003</v>
      </c>
      <c r="N18" s="203"/>
      <c r="O18" s="208">
        <f>G18*N18</f>
        <v>0</v>
      </c>
      <c r="P18" s="44">
        <v>0.1</v>
      </c>
      <c r="Q18" s="117">
        <f>I18*P18</f>
        <v>475.74000000000007</v>
      </c>
      <c r="R18" s="121"/>
      <c r="S18" s="151">
        <f aca="true" t="shared" si="4" ref="S18:S29">I18+K18+M18+O18+Q18</f>
        <v>6898.2300000000005</v>
      </c>
      <c r="T18" s="112">
        <f t="shared" si="1"/>
        <v>82778.76000000001</v>
      </c>
    </row>
    <row r="19" spans="1:20" ht="28.5" customHeight="1">
      <c r="A19" s="13">
        <v>3</v>
      </c>
      <c r="B19" s="422" t="s">
        <v>131</v>
      </c>
      <c r="C19" s="423"/>
      <c r="D19" s="424"/>
      <c r="E19" s="18">
        <v>0.9</v>
      </c>
      <c r="F19" s="16">
        <v>1</v>
      </c>
      <c r="G19" s="19">
        <f>G17*E19</f>
        <v>4757.400000000001</v>
      </c>
      <c r="H19" s="19"/>
      <c r="I19" s="17">
        <f t="shared" si="0"/>
        <v>4757.400000000001</v>
      </c>
      <c r="J19" s="43">
        <v>20</v>
      </c>
      <c r="K19" s="17">
        <f t="shared" si="2"/>
        <v>951.4800000000001</v>
      </c>
      <c r="L19" s="44">
        <v>0.05</v>
      </c>
      <c r="M19" s="17">
        <f t="shared" si="3"/>
        <v>237.87000000000003</v>
      </c>
      <c r="N19" s="203"/>
      <c r="O19" s="208">
        <f>G19*N19</f>
        <v>0</v>
      </c>
      <c r="P19" s="15"/>
      <c r="Q19" s="36"/>
      <c r="R19" s="17"/>
      <c r="S19" s="151">
        <f>I19+K19+M19+O19</f>
        <v>5946.750000000001</v>
      </c>
      <c r="T19" s="112">
        <f t="shared" si="1"/>
        <v>71361.00000000001</v>
      </c>
    </row>
    <row r="20" spans="1:20" ht="33.75" customHeight="1">
      <c r="A20" s="13">
        <v>4</v>
      </c>
      <c r="B20" s="422" t="s">
        <v>67</v>
      </c>
      <c r="C20" s="443"/>
      <c r="D20" s="444"/>
      <c r="E20" s="17">
        <v>12</v>
      </c>
      <c r="F20" s="16">
        <v>0.5</v>
      </c>
      <c r="G20" s="19">
        <v>3735</v>
      </c>
      <c r="H20" s="19"/>
      <c r="I20" s="17">
        <f t="shared" si="0"/>
        <v>1867.5</v>
      </c>
      <c r="J20" s="43">
        <v>30</v>
      </c>
      <c r="K20" s="17">
        <f t="shared" si="2"/>
        <v>560.25</v>
      </c>
      <c r="L20" s="44">
        <v>0.05</v>
      </c>
      <c r="M20" s="17">
        <f t="shared" si="3"/>
        <v>93.375</v>
      </c>
      <c r="N20" s="34"/>
      <c r="O20" s="208"/>
      <c r="P20" s="15"/>
      <c r="Q20" s="37"/>
      <c r="R20" s="15"/>
      <c r="S20" s="151">
        <f>I20+K20+M20+O20</f>
        <v>2521.125</v>
      </c>
      <c r="T20" s="112">
        <f t="shared" si="1"/>
        <v>30253.5</v>
      </c>
    </row>
    <row r="21" spans="1:20" ht="12.75">
      <c r="A21" s="13">
        <v>5</v>
      </c>
      <c r="B21" s="427" t="s">
        <v>69</v>
      </c>
      <c r="C21" s="428"/>
      <c r="D21" s="429"/>
      <c r="E21" s="17" t="s">
        <v>68</v>
      </c>
      <c r="F21" s="16">
        <v>1</v>
      </c>
      <c r="G21" s="14">
        <v>4000</v>
      </c>
      <c r="H21" s="14"/>
      <c r="I21" s="15">
        <f t="shared" si="0"/>
        <v>4000</v>
      </c>
      <c r="J21" s="43">
        <v>30</v>
      </c>
      <c r="K21" s="17">
        <f t="shared" si="2"/>
        <v>1200</v>
      </c>
      <c r="L21" s="44">
        <v>0.05</v>
      </c>
      <c r="M21" s="17">
        <f t="shared" si="3"/>
        <v>200</v>
      </c>
      <c r="N21" s="34"/>
      <c r="O21" s="208"/>
      <c r="P21" s="15"/>
      <c r="Q21" s="37"/>
      <c r="R21" s="15"/>
      <c r="S21" s="151">
        <f t="shared" si="4"/>
        <v>5400</v>
      </c>
      <c r="T21" s="112">
        <f t="shared" si="1"/>
        <v>64800</v>
      </c>
    </row>
    <row r="22" spans="1:20" ht="12.75">
      <c r="A22" s="13">
        <v>6</v>
      </c>
      <c r="B22" s="427" t="s">
        <v>69</v>
      </c>
      <c r="C22" s="428"/>
      <c r="D22" s="429"/>
      <c r="E22" s="17">
        <v>13</v>
      </c>
      <c r="F22" s="16">
        <v>1</v>
      </c>
      <c r="G22" s="14">
        <v>4000</v>
      </c>
      <c r="H22" s="14"/>
      <c r="I22" s="15">
        <f>F22*G22</f>
        <v>4000</v>
      </c>
      <c r="J22" s="43">
        <v>20</v>
      </c>
      <c r="K22" s="17">
        <f t="shared" si="2"/>
        <v>800</v>
      </c>
      <c r="L22" s="44">
        <v>0.05</v>
      </c>
      <c r="M22" s="17">
        <f t="shared" si="3"/>
        <v>200</v>
      </c>
      <c r="N22" s="34"/>
      <c r="O22" s="208"/>
      <c r="P22" s="15"/>
      <c r="Q22" s="37"/>
      <c r="R22" s="15"/>
      <c r="S22" s="151">
        <f t="shared" si="4"/>
        <v>5000</v>
      </c>
      <c r="T22" s="112">
        <f t="shared" si="1"/>
        <v>60000</v>
      </c>
    </row>
    <row r="23" spans="1:20" ht="12.75">
      <c r="A23" s="13">
        <v>7</v>
      </c>
      <c r="B23" s="448" t="s">
        <v>70</v>
      </c>
      <c r="C23" s="449"/>
      <c r="D23" s="450"/>
      <c r="E23" s="63">
        <v>13</v>
      </c>
      <c r="F23" s="59">
        <v>1</v>
      </c>
      <c r="G23" s="6">
        <v>4000</v>
      </c>
      <c r="H23" s="6"/>
      <c r="I23" s="15">
        <f t="shared" si="0"/>
        <v>4000</v>
      </c>
      <c r="J23" s="62">
        <v>30</v>
      </c>
      <c r="K23" s="63">
        <f>I23*J23%</f>
        <v>1200</v>
      </c>
      <c r="L23" s="44">
        <v>0.05</v>
      </c>
      <c r="M23" s="17">
        <f>I23*L23</f>
        <v>200</v>
      </c>
      <c r="N23" s="65"/>
      <c r="O23" s="209"/>
      <c r="P23" s="204">
        <v>0.2</v>
      </c>
      <c r="Q23" s="66">
        <f>I23*P23</f>
        <v>800</v>
      </c>
      <c r="R23" s="15"/>
      <c r="S23" s="151">
        <f t="shared" si="4"/>
        <v>6200</v>
      </c>
      <c r="T23" s="112">
        <f t="shared" si="1"/>
        <v>74400</v>
      </c>
    </row>
    <row r="24" spans="1:20" ht="12.75">
      <c r="A24" s="13">
        <v>8</v>
      </c>
      <c r="B24" s="448" t="s">
        <v>70</v>
      </c>
      <c r="C24" s="449"/>
      <c r="D24" s="450"/>
      <c r="E24" s="63">
        <v>13</v>
      </c>
      <c r="F24" s="59">
        <v>1</v>
      </c>
      <c r="G24" s="60">
        <v>4000</v>
      </c>
      <c r="H24" s="60"/>
      <c r="I24" s="15">
        <f t="shared" si="0"/>
        <v>4000</v>
      </c>
      <c r="J24" s="62">
        <v>20</v>
      </c>
      <c r="K24" s="63">
        <f t="shared" si="2"/>
        <v>800</v>
      </c>
      <c r="L24" s="44">
        <v>0.05</v>
      </c>
      <c r="M24" s="63">
        <f t="shared" si="3"/>
        <v>200</v>
      </c>
      <c r="N24" s="65"/>
      <c r="O24" s="209"/>
      <c r="P24" s="61"/>
      <c r="Q24" s="66"/>
      <c r="R24" s="15"/>
      <c r="S24" s="152">
        <f t="shared" si="4"/>
        <v>5000</v>
      </c>
      <c r="T24" s="112">
        <f t="shared" si="1"/>
        <v>60000</v>
      </c>
    </row>
    <row r="25" spans="1:20" ht="12.75">
      <c r="A25" s="13">
        <v>9</v>
      </c>
      <c r="B25" s="199" t="s">
        <v>71</v>
      </c>
      <c r="C25" s="200"/>
      <c r="D25" s="175"/>
      <c r="E25" s="63">
        <v>13</v>
      </c>
      <c r="F25" s="59">
        <v>1</v>
      </c>
      <c r="G25" s="60">
        <v>4000</v>
      </c>
      <c r="H25" s="60"/>
      <c r="I25" s="61">
        <f t="shared" si="0"/>
        <v>4000</v>
      </c>
      <c r="J25" s="62">
        <v>30</v>
      </c>
      <c r="K25" s="63">
        <f t="shared" si="2"/>
        <v>1200</v>
      </c>
      <c r="L25" s="64">
        <v>0.05</v>
      </c>
      <c r="M25" s="63">
        <f t="shared" si="3"/>
        <v>200</v>
      </c>
      <c r="N25" s="65"/>
      <c r="O25" s="209"/>
      <c r="P25" s="61"/>
      <c r="Q25" s="66"/>
      <c r="R25" s="61"/>
      <c r="S25" s="152">
        <f t="shared" si="4"/>
        <v>5400</v>
      </c>
      <c r="T25" s="112">
        <f t="shared" si="1"/>
        <v>64800</v>
      </c>
    </row>
    <row r="26" spans="1:20" ht="12.75">
      <c r="A26" s="13">
        <v>10</v>
      </c>
      <c r="B26" s="199" t="s">
        <v>6</v>
      </c>
      <c r="C26" s="200"/>
      <c r="D26" s="175"/>
      <c r="E26" s="63">
        <v>13</v>
      </c>
      <c r="F26" s="59">
        <v>1</v>
      </c>
      <c r="G26" s="60">
        <v>4000</v>
      </c>
      <c r="H26" s="60"/>
      <c r="I26" s="61">
        <f t="shared" si="0"/>
        <v>4000</v>
      </c>
      <c r="J26" s="62">
        <v>30</v>
      </c>
      <c r="K26" s="63">
        <f>I26*J26%</f>
        <v>1200</v>
      </c>
      <c r="L26" s="64">
        <v>0.05</v>
      </c>
      <c r="M26" s="63">
        <f t="shared" si="3"/>
        <v>200</v>
      </c>
      <c r="N26" s="65"/>
      <c r="O26" s="209"/>
      <c r="P26" s="61"/>
      <c r="Q26" s="66"/>
      <c r="R26" s="61"/>
      <c r="S26" s="152">
        <f t="shared" si="4"/>
        <v>5400</v>
      </c>
      <c r="T26" s="112">
        <f t="shared" si="1"/>
        <v>64800</v>
      </c>
    </row>
    <row r="27" spans="1:20" ht="12.75">
      <c r="A27" s="13">
        <v>11</v>
      </c>
      <c r="B27" s="199" t="s">
        <v>5</v>
      </c>
      <c r="C27" s="200"/>
      <c r="D27" s="175"/>
      <c r="E27" s="63">
        <v>11</v>
      </c>
      <c r="F27" s="59">
        <v>1</v>
      </c>
      <c r="G27" s="60">
        <v>3471</v>
      </c>
      <c r="H27" s="60"/>
      <c r="I27" s="61">
        <f>F27*G27</f>
        <v>3471</v>
      </c>
      <c r="J27" s="62"/>
      <c r="K27" s="63">
        <f>I27*J27%</f>
        <v>0</v>
      </c>
      <c r="L27" s="64">
        <v>0.05</v>
      </c>
      <c r="M27" s="63">
        <f>I27*L27</f>
        <v>173.55</v>
      </c>
      <c r="N27" s="65"/>
      <c r="O27" s="209"/>
      <c r="P27" s="61"/>
      <c r="Q27" s="66"/>
      <c r="R27" s="61">
        <v>78.45</v>
      </c>
      <c r="S27" s="152">
        <f>I27+K27+M27+O27+Q27+R27</f>
        <v>3723</v>
      </c>
      <c r="T27" s="112">
        <f t="shared" si="1"/>
        <v>44676</v>
      </c>
    </row>
    <row r="28" spans="1:20" ht="12.75">
      <c r="A28" s="13">
        <v>12</v>
      </c>
      <c r="B28" s="199" t="s">
        <v>5</v>
      </c>
      <c r="C28" s="200"/>
      <c r="D28" s="175"/>
      <c r="E28" s="63">
        <v>11</v>
      </c>
      <c r="F28" s="59">
        <v>1</v>
      </c>
      <c r="G28" s="60">
        <v>3471</v>
      </c>
      <c r="H28" s="60"/>
      <c r="I28" s="61">
        <f>F28*G28</f>
        <v>3471</v>
      </c>
      <c r="J28" s="62">
        <v>30</v>
      </c>
      <c r="K28" s="63">
        <f>I28*J28%</f>
        <v>1041.3</v>
      </c>
      <c r="L28" s="64">
        <v>0.05</v>
      </c>
      <c r="M28" s="63">
        <f>I28*L28</f>
        <v>173.55</v>
      </c>
      <c r="N28" s="65"/>
      <c r="O28" s="209"/>
      <c r="P28" s="61"/>
      <c r="Q28" s="66"/>
      <c r="R28" s="61"/>
      <c r="S28" s="152">
        <f t="shared" si="4"/>
        <v>4685.85</v>
      </c>
      <c r="T28" s="112">
        <f t="shared" si="1"/>
        <v>56230.200000000004</v>
      </c>
    </row>
    <row r="29" spans="1:20" ht="12.75">
      <c r="A29" s="13">
        <v>13</v>
      </c>
      <c r="B29" s="367" t="s">
        <v>72</v>
      </c>
      <c r="C29" s="367"/>
      <c r="D29" s="367"/>
      <c r="E29" s="17" t="s">
        <v>73</v>
      </c>
      <c r="F29" s="16">
        <v>1</v>
      </c>
      <c r="G29" s="14">
        <v>3735</v>
      </c>
      <c r="H29" s="14"/>
      <c r="I29" s="15">
        <f>F29*G29</f>
        <v>3735</v>
      </c>
      <c r="J29" s="43">
        <v>10</v>
      </c>
      <c r="K29" s="17">
        <f>I29*J29%</f>
        <v>373.5</v>
      </c>
      <c r="L29" s="44">
        <v>0.05</v>
      </c>
      <c r="M29" s="17">
        <f>I29*L29</f>
        <v>186.75</v>
      </c>
      <c r="N29" s="34"/>
      <c r="O29" s="208"/>
      <c r="P29" s="15"/>
      <c r="Q29" s="15"/>
      <c r="R29" s="15"/>
      <c r="S29" s="19">
        <f t="shared" si="4"/>
        <v>4295.25</v>
      </c>
      <c r="T29" s="173">
        <f t="shared" si="1"/>
        <v>51543</v>
      </c>
    </row>
    <row r="30" spans="1:20" ht="13.5" thickBot="1">
      <c r="A30" s="82">
        <v>14</v>
      </c>
      <c r="B30" s="250" t="s">
        <v>99</v>
      </c>
      <c r="C30" s="250"/>
      <c r="D30" s="250"/>
      <c r="E30" s="63" t="s">
        <v>124</v>
      </c>
      <c r="F30" s="59">
        <v>1</v>
      </c>
      <c r="G30" s="60">
        <v>3048</v>
      </c>
      <c r="H30" s="60"/>
      <c r="I30" s="61">
        <f>F30*G30</f>
        <v>3048</v>
      </c>
      <c r="J30" s="62"/>
      <c r="K30" s="63"/>
      <c r="L30" s="64">
        <v>0.05</v>
      </c>
      <c r="M30" s="63">
        <f>I30*L30</f>
        <v>152.4</v>
      </c>
      <c r="N30" s="65"/>
      <c r="O30" s="209"/>
      <c r="P30" s="61"/>
      <c r="Q30" s="61"/>
      <c r="R30" s="63">
        <f>3723-G30-M30</f>
        <v>522.6</v>
      </c>
      <c r="S30" s="251">
        <f>I30+K30+M30+O30+Q30+R30</f>
        <v>3723</v>
      </c>
      <c r="T30" s="252">
        <f t="shared" si="1"/>
        <v>44676</v>
      </c>
    </row>
    <row r="31" spans="1:21" s="254" customFormat="1" ht="15.75" thickBot="1">
      <c r="A31" s="103"/>
      <c r="B31" s="445" t="s">
        <v>40</v>
      </c>
      <c r="C31" s="446"/>
      <c r="D31" s="447"/>
      <c r="E31" s="67"/>
      <c r="F31" s="68">
        <f>SUM(F17:F30)</f>
        <v>13.5</v>
      </c>
      <c r="G31" s="119">
        <f>I31/F31</f>
        <v>4029.1333333333337</v>
      </c>
      <c r="H31" s="67"/>
      <c r="I31" s="119">
        <f>SUM(I17:I30)</f>
        <v>54393.3</v>
      </c>
      <c r="J31" s="69"/>
      <c r="K31" s="119">
        <f>SUM(K17:K29)</f>
        <v>12339.55</v>
      </c>
      <c r="L31" s="248"/>
      <c r="M31" s="174">
        <f>SUM(M17:M30)</f>
        <v>3512.565000000001</v>
      </c>
      <c r="N31" s="249"/>
      <c r="O31" s="67">
        <f>SUM(O17:O29)</f>
        <v>792.9</v>
      </c>
      <c r="P31" s="67"/>
      <c r="Q31" s="118">
        <f>SUM(Q17:Q29)</f>
        <v>1804.3400000000001</v>
      </c>
      <c r="R31" s="174">
        <f>SUM(R17:R30)</f>
        <v>601.0500000000001</v>
      </c>
      <c r="S31" s="145">
        <f>S17+S18+S19+S20+S21+S22+S23+S24+S25+S26+S27+S28+S29+S30</f>
        <v>73443.70499999999</v>
      </c>
      <c r="T31" s="120">
        <f>SUM(T17:T30)</f>
        <v>881324.46</v>
      </c>
      <c r="U31" s="253"/>
    </row>
    <row r="32" spans="1:20" ht="15.75" thickBot="1">
      <c r="A32" s="38"/>
      <c r="B32" s="477" t="s">
        <v>126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9"/>
      <c r="T32" s="55"/>
    </row>
    <row r="33" spans="1:20" ht="13.5" thickBot="1">
      <c r="A33" s="13">
        <v>15</v>
      </c>
      <c r="B33" s="361" t="s">
        <v>74</v>
      </c>
      <c r="C33" s="362"/>
      <c r="D33" s="363"/>
      <c r="E33" s="22">
        <v>0.9</v>
      </c>
      <c r="F33" s="205">
        <v>1</v>
      </c>
      <c r="G33" s="207">
        <f>G17*E33</f>
        <v>4757.400000000001</v>
      </c>
      <c r="H33" s="6"/>
      <c r="I33" s="208">
        <f aca="true" t="shared" si="5" ref="I33:I40">F33*G33</f>
        <v>4757.400000000001</v>
      </c>
      <c r="J33" s="12"/>
      <c r="K33" s="226"/>
      <c r="L33" s="12"/>
      <c r="M33" s="12"/>
      <c r="N33" s="22"/>
      <c r="O33" s="230">
        <f>I33*N33</f>
        <v>0</v>
      </c>
      <c r="P33" s="12"/>
      <c r="Q33" s="8"/>
      <c r="R33" s="12"/>
      <c r="S33" s="134">
        <f>I33+K33+M33+O33+Q33+R33</f>
        <v>4757.400000000001</v>
      </c>
      <c r="T33" s="122">
        <f aca="true" t="shared" si="6" ref="T33:T51">S33*12</f>
        <v>57088.8</v>
      </c>
    </row>
    <row r="34" spans="1:20" ht="13.5" thickBot="1">
      <c r="A34" s="13">
        <v>16</v>
      </c>
      <c r="B34" s="361" t="s">
        <v>14</v>
      </c>
      <c r="C34" s="362"/>
      <c r="D34" s="363"/>
      <c r="E34" s="22">
        <v>0.9</v>
      </c>
      <c r="F34" s="205">
        <v>1</v>
      </c>
      <c r="G34" s="207">
        <f>E34*G17</f>
        <v>4757.400000000001</v>
      </c>
      <c r="H34" s="25"/>
      <c r="I34" s="208">
        <f t="shared" si="5"/>
        <v>4757.400000000001</v>
      </c>
      <c r="J34" s="12"/>
      <c r="K34" s="226"/>
      <c r="L34" s="12"/>
      <c r="M34" s="12"/>
      <c r="N34" s="45">
        <v>0.5</v>
      </c>
      <c r="O34" s="226">
        <f>G34*N34</f>
        <v>2378.7000000000003</v>
      </c>
      <c r="P34" s="22"/>
      <c r="Q34" s="123"/>
      <c r="R34" s="130"/>
      <c r="S34" s="134">
        <f aca="true" t="shared" si="7" ref="S34:S63">I34+K34+M34+O34+Q34+R34</f>
        <v>7136.1</v>
      </c>
      <c r="T34" s="122">
        <f t="shared" si="6"/>
        <v>85633.20000000001</v>
      </c>
    </row>
    <row r="35" spans="1:20" ht="13.5" thickBot="1">
      <c r="A35" s="13">
        <v>17</v>
      </c>
      <c r="B35" s="361" t="s">
        <v>75</v>
      </c>
      <c r="C35" s="362"/>
      <c r="D35" s="363"/>
      <c r="E35" s="22">
        <v>0.9</v>
      </c>
      <c r="F35" s="23">
        <v>1</v>
      </c>
      <c r="G35" s="207">
        <f>G34*E35</f>
        <v>4281.660000000001</v>
      </c>
      <c r="H35" s="6"/>
      <c r="I35" s="208">
        <f t="shared" si="5"/>
        <v>4281.660000000001</v>
      </c>
      <c r="J35" s="12"/>
      <c r="K35" s="226"/>
      <c r="L35" s="12"/>
      <c r="M35" s="12"/>
      <c r="N35" s="22"/>
      <c r="O35" s="226">
        <f>I35*N35</f>
        <v>0</v>
      </c>
      <c r="P35" s="12"/>
      <c r="Q35" s="49"/>
      <c r="R35" s="24"/>
      <c r="S35" s="134">
        <f t="shared" si="7"/>
        <v>4281.660000000001</v>
      </c>
      <c r="T35" s="122">
        <f t="shared" si="6"/>
        <v>51379.92000000001</v>
      </c>
    </row>
    <row r="36" spans="1:20" ht="13.5" thickBot="1">
      <c r="A36" s="13">
        <v>18</v>
      </c>
      <c r="B36" s="361" t="s">
        <v>76</v>
      </c>
      <c r="C36" s="362"/>
      <c r="D36" s="363"/>
      <c r="E36" s="12">
        <v>10</v>
      </c>
      <c r="F36" s="23">
        <v>3</v>
      </c>
      <c r="G36" s="206">
        <v>3207</v>
      </c>
      <c r="H36" s="6"/>
      <c r="I36" s="208">
        <f t="shared" si="5"/>
        <v>9621</v>
      </c>
      <c r="J36" s="12"/>
      <c r="K36" s="226"/>
      <c r="L36" s="45"/>
      <c r="M36" s="12"/>
      <c r="N36" s="22"/>
      <c r="O36" s="226">
        <f>I36*N36</f>
        <v>0</v>
      </c>
      <c r="P36" s="22"/>
      <c r="Q36" s="123"/>
      <c r="R36" s="130">
        <f>(3723-G36)*3</f>
        <v>1548</v>
      </c>
      <c r="S36" s="134">
        <f t="shared" si="7"/>
        <v>11169</v>
      </c>
      <c r="T36" s="122">
        <f t="shared" si="6"/>
        <v>134028</v>
      </c>
    </row>
    <row r="37" spans="1:20" ht="13.5" thickBot="1">
      <c r="A37" s="13">
        <v>19</v>
      </c>
      <c r="B37" s="361" t="s">
        <v>77</v>
      </c>
      <c r="C37" s="362"/>
      <c r="D37" s="363"/>
      <c r="E37" s="12">
        <v>10</v>
      </c>
      <c r="F37" s="23">
        <v>1</v>
      </c>
      <c r="G37" s="6">
        <v>3207</v>
      </c>
      <c r="H37" s="6"/>
      <c r="I37" s="208">
        <f t="shared" si="5"/>
        <v>3207</v>
      </c>
      <c r="J37" s="12"/>
      <c r="K37" s="226"/>
      <c r="L37" s="12"/>
      <c r="M37" s="12"/>
      <c r="N37" s="22"/>
      <c r="O37" s="226">
        <f>I37*N37</f>
        <v>0</v>
      </c>
      <c r="P37" s="12"/>
      <c r="Q37" s="123"/>
      <c r="R37" s="130">
        <f>(3723-G37)*1</f>
        <v>516</v>
      </c>
      <c r="S37" s="134">
        <f t="shared" si="7"/>
        <v>3723</v>
      </c>
      <c r="T37" s="122">
        <f t="shared" si="6"/>
        <v>44676</v>
      </c>
    </row>
    <row r="38" spans="1:20" ht="13.5" thickBot="1">
      <c r="A38" s="13">
        <v>20</v>
      </c>
      <c r="B38" s="361" t="s">
        <v>78</v>
      </c>
      <c r="C38" s="362"/>
      <c r="D38" s="363"/>
      <c r="E38" s="12">
        <v>10</v>
      </c>
      <c r="F38" s="23">
        <v>1</v>
      </c>
      <c r="G38" s="6">
        <v>3207</v>
      </c>
      <c r="H38" s="6"/>
      <c r="I38" s="208">
        <f t="shared" si="5"/>
        <v>3207</v>
      </c>
      <c r="J38" s="12"/>
      <c r="K38" s="226"/>
      <c r="L38" s="12"/>
      <c r="M38" s="12"/>
      <c r="N38" s="12"/>
      <c r="O38" s="226"/>
      <c r="P38" s="12"/>
      <c r="Q38" s="123"/>
      <c r="R38" s="130">
        <f aca="true" t="shared" si="8" ref="R38:R62">(3723-G38)*1</f>
        <v>516</v>
      </c>
      <c r="S38" s="134">
        <f t="shared" si="7"/>
        <v>3723</v>
      </c>
      <c r="T38" s="122">
        <f t="shared" si="6"/>
        <v>44676</v>
      </c>
    </row>
    <row r="39" spans="1:20" ht="13.5" thickBot="1">
      <c r="A39" s="13">
        <v>21</v>
      </c>
      <c r="B39" s="361" t="s">
        <v>79</v>
      </c>
      <c r="C39" s="362"/>
      <c r="D39" s="363"/>
      <c r="E39" s="12">
        <v>6</v>
      </c>
      <c r="F39" s="23">
        <v>1</v>
      </c>
      <c r="G39" s="6">
        <v>2555</v>
      </c>
      <c r="H39" s="6"/>
      <c r="I39" s="208">
        <f t="shared" si="5"/>
        <v>2555</v>
      </c>
      <c r="J39" s="12"/>
      <c r="K39" s="226"/>
      <c r="L39" s="12"/>
      <c r="M39" s="12"/>
      <c r="N39" s="12"/>
      <c r="O39" s="226"/>
      <c r="P39" s="12"/>
      <c r="Q39" s="123"/>
      <c r="R39" s="130">
        <f t="shared" si="8"/>
        <v>1168</v>
      </c>
      <c r="S39" s="134">
        <f t="shared" si="7"/>
        <v>3723</v>
      </c>
      <c r="T39" s="122">
        <f t="shared" si="6"/>
        <v>44676</v>
      </c>
    </row>
    <row r="40" spans="1:20" ht="27.75" customHeight="1" thickBot="1">
      <c r="A40" s="13">
        <v>22</v>
      </c>
      <c r="B40" s="456" t="s">
        <v>80</v>
      </c>
      <c r="C40" s="457"/>
      <c r="D40" s="458"/>
      <c r="E40" s="12">
        <v>6</v>
      </c>
      <c r="F40" s="23">
        <v>1</v>
      </c>
      <c r="G40" s="6">
        <v>2555</v>
      </c>
      <c r="H40" s="6"/>
      <c r="I40" s="208">
        <f t="shared" si="5"/>
        <v>2555</v>
      </c>
      <c r="J40" s="12"/>
      <c r="K40" s="226"/>
      <c r="L40" s="12"/>
      <c r="M40" s="12"/>
      <c r="N40" s="12"/>
      <c r="O40" s="226"/>
      <c r="P40" s="12"/>
      <c r="Q40" s="123"/>
      <c r="R40" s="130">
        <f t="shared" si="8"/>
        <v>1168</v>
      </c>
      <c r="S40" s="134">
        <f t="shared" si="7"/>
        <v>3723</v>
      </c>
      <c r="T40" s="122">
        <f t="shared" si="6"/>
        <v>44676</v>
      </c>
    </row>
    <row r="41" spans="1:20" ht="13.5" thickBot="1">
      <c r="A41" s="13">
        <v>23</v>
      </c>
      <c r="B41" s="361" t="s">
        <v>81</v>
      </c>
      <c r="C41" s="362"/>
      <c r="D41" s="363"/>
      <c r="E41" s="12">
        <v>5</v>
      </c>
      <c r="F41" s="23">
        <v>1</v>
      </c>
      <c r="G41" s="6">
        <v>2396</v>
      </c>
      <c r="H41" s="6"/>
      <c r="I41" s="208">
        <f aca="true" t="shared" si="9" ref="I41:I63">F41*G41</f>
        <v>2396</v>
      </c>
      <c r="J41" s="12"/>
      <c r="K41" s="226"/>
      <c r="L41" s="12"/>
      <c r="M41" s="12"/>
      <c r="N41" s="12"/>
      <c r="O41" s="226"/>
      <c r="P41" s="12"/>
      <c r="Q41" s="123"/>
      <c r="R41" s="130">
        <f t="shared" si="8"/>
        <v>1327</v>
      </c>
      <c r="S41" s="134">
        <f t="shared" si="7"/>
        <v>3723</v>
      </c>
      <c r="T41" s="122">
        <f t="shared" si="6"/>
        <v>44676</v>
      </c>
    </row>
    <row r="42" spans="1:20" ht="26.25" customHeight="1" thickBot="1">
      <c r="A42" s="13">
        <v>24</v>
      </c>
      <c r="B42" s="345" t="s">
        <v>100</v>
      </c>
      <c r="C42" s="342"/>
      <c r="D42" s="346"/>
      <c r="E42" s="12">
        <v>5</v>
      </c>
      <c r="F42" s="23">
        <v>1</v>
      </c>
      <c r="G42" s="6">
        <v>2396</v>
      </c>
      <c r="H42" s="6"/>
      <c r="I42" s="208">
        <f t="shared" si="9"/>
        <v>2396</v>
      </c>
      <c r="J42" s="12"/>
      <c r="K42" s="226"/>
      <c r="L42" s="12"/>
      <c r="M42" s="12"/>
      <c r="N42" s="12"/>
      <c r="O42" s="226"/>
      <c r="P42" s="12"/>
      <c r="Q42" s="123"/>
      <c r="R42" s="130">
        <f t="shared" si="8"/>
        <v>1327</v>
      </c>
      <c r="S42" s="134">
        <f t="shared" si="7"/>
        <v>3723</v>
      </c>
      <c r="T42" s="122">
        <f t="shared" si="6"/>
        <v>44676</v>
      </c>
    </row>
    <row r="43" spans="1:20" ht="13.5" thickBot="1">
      <c r="A43" s="13">
        <v>25</v>
      </c>
      <c r="B43" s="361" t="s">
        <v>23</v>
      </c>
      <c r="C43" s="362"/>
      <c r="D43" s="363"/>
      <c r="E43" s="12">
        <v>5</v>
      </c>
      <c r="F43" s="23">
        <v>2</v>
      </c>
      <c r="G43" s="6">
        <v>2396</v>
      </c>
      <c r="H43" s="6"/>
      <c r="I43" s="208">
        <f t="shared" si="9"/>
        <v>4792</v>
      </c>
      <c r="J43" s="12"/>
      <c r="K43" s="226"/>
      <c r="L43" s="12"/>
      <c r="M43" s="12"/>
      <c r="N43" s="12"/>
      <c r="O43" s="226"/>
      <c r="P43" s="12"/>
      <c r="Q43" s="123"/>
      <c r="R43" s="130">
        <f>(3723-G43)*2</f>
        <v>2654</v>
      </c>
      <c r="S43" s="134">
        <f t="shared" si="7"/>
        <v>7446</v>
      </c>
      <c r="T43" s="122">
        <f t="shared" si="6"/>
        <v>89352</v>
      </c>
    </row>
    <row r="44" spans="1:20" ht="13.5" thickBot="1">
      <c r="A44" s="13">
        <v>26</v>
      </c>
      <c r="B44" s="193" t="s">
        <v>47</v>
      </c>
      <c r="C44" s="194"/>
      <c r="D44" s="195"/>
      <c r="E44" s="12">
        <v>4</v>
      </c>
      <c r="F44" s="23">
        <v>10</v>
      </c>
      <c r="G44" s="6">
        <v>2238</v>
      </c>
      <c r="H44" s="6"/>
      <c r="I44" s="208">
        <f t="shared" si="9"/>
        <v>22380</v>
      </c>
      <c r="J44" s="12"/>
      <c r="K44" s="226"/>
      <c r="L44" s="12"/>
      <c r="M44" s="12"/>
      <c r="N44" s="12"/>
      <c r="O44" s="226"/>
      <c r="P44" s="12"/>
      <c r="Q44" s="123"/>
      <c r="R44" s="130">
        <f>(3723-G44)*10</f>
        <v>14850</v>
      </c>
      <c r="S44" s="134">
        <f t="shared" si="7"/>
        <v>37230</v>
      </c>
      <c r="T44" s="122">
        <f t="shared" si="6"/>
        <v>446760</v>
      </c>
    </row>
    <row r="45" spans="1:20" ht="13.5" thickBot="1">
      <c r="A45" s="13">
        <v>27</v>
      </c>
      <c r="B45" s="193" t="s">
        <v>82</v>
      </c>
      <c r="C45" s="194"/>
      <c r="D45" s="195"/>
      <c r="E45" s="12">
        <v>5</v>
      </c>
      <c r="F45" s="23">
        <v>2</v>
      </c>
      <c r="G45" s="6">
        <v>2396</v>
      </c>
      <c r="H45" s="6"/>
      <c r="I45" s="208">
        <f t="shared" si="9"/>
        <v>4792</v>
      </c>
      <c r="J45" s="12"/>
      <c r="K45" s="226"/>
      <c r="L45" s="12"/>
      <c r="M45" s="12"/>
      <c r="N45" s="12"/>
      <c r="O45" s="226"/>
      <c r="P45" s="12"/>
      <c r="Q45" s="123"/>
      <c r="R45" s="130">
        <f>(3723-G45)*2</f>
        <v>2654</v>
      </c>
      <c r="S45" s="134">
        <f t="shared" si="7"/>
        <v>7446</v>
      </c>
      <c r="T45" s="122">
        <f t="shared" si="6"/>
        <v>89352</v>
      </c>
    </row>
    <row r="46" spans="1:20" ht="13.5" thickBot="1">
      <c r="A46" s="13">
        <v>28</v>
      </c>
      <c r="B46" s="193" t="s">
        <v>83</v>
      </c>
      <c r="C46" s="194"/>
      <c r="D46" s="195"/>
      <c r="E46" s="12">
        <v>6</v>
      </c>
      <c r="F46" s="23">
        <v>1</v>
      </c>
      <c r="G46" s="6">
        <v>2555</v>
      </c>
      <c r="H46" s="6"/>
      <c r="I46" s="208">
        <f t="shared" si="9"/>
        <v>2555</v>
      </c>
      <c r="J46" s="12"/>
      <c r="K46" s="226"/>
      <c r="L46" s="12"/>
      <c r="M46" s="12"/>
      <c r="N46" s="12"/>
      <c r="O46" s="226"/>
      <c r="P46" s="12"/>
      <c r="Q46" s="123"/>
      <c r="R46" s="130">
        <f t="shared" si="8"/>
        <v>1168</v>
      </c>
      <c r="S46" s="134">
        <f t="shared" si="7"/>
        <v>3723</v>
      </c>
      <c r="T46" s="122">
        <f t="shared" si="6"/>
        <v>44676</v>
      </c>
    </row>
    <row r="47" spans="1:20" ht="13.5" thickBot="1">
      <c r="A47" s="13">
        <v>29</v>
      </c>
      <c r="B47" s="193" t="s">
        <v>84</v>
      </c>
      <c r="C47" s="194"/>
      <c r="D47" s="195"/>
      <c r="E47" s="12">
        <v>12</v>
      </c>
      <c r="F47" s="23">
        <v>1</v>
      </c>
      <c r="G47" s="6">
        <v>3735</v>
      </c>
      <c r="H47" s="6"/>
      <c r="I47" s="208">
        <f t="shared" si="9"/>
        <v>3735</v>
      </c>
      <c r="J47" s="12">
        <v>20</v>
      </c>
      <c r="K47" s="226">
        <f>I47*J47%</f>
        <v>747</v>
      </c>
      <c r="L47" s="12"/>
      <c r="M47" s="12"/>
      <c r="N47" s="22">
        <v>0.05</v>
      </c>
      <c r="O47" s="226">
        <f>G47*N47</f>
        <v>186.75</v>
      </c>
      <c r="P47" s="22"/>
      <c r="Q47" s="123"/>
      <c r="R47" s="130"/>
      <c r="S47" s="134">
        <f t="shared" si="7"/>
        <v>4668.75</v>
      </c>
      <c r="T47" s="122">
        <f t="shared" si="6"/>
        <v>56025</v>
      </c>
    </row>
    <row r="48" spans="1:20" ht="13.5" thickBot="1">
      <c r="A48" s="13">
        <v>30</v>
      </c>
      <c r="B48" s="193" t="s">
        <v>38</v>
      </c>
      <c r="C48" s="194"/>
      <c r="D48" s="195"/>
      <c r="E48" s="12">
        <v>9</v>
      </c>
      <c r="F48" s="23">
        <v>1</v>
      </c>
      <c r="G48" s="6">
        <v>3048</v>
      </c>
      <c r="H48" s="6"/>
      <c r="I48" s="208">
        <f t="shared" si="9"/>
        <v>3048</v>
      </c>
      <c r="J48" s="12">
        <v>20</v>
      </c>
      <c r="K48" s="226">
        <f>I48*J48%</f>
        <v>609.6</v>
      </c>
      <c r="L48" s="12"/>
      <c r="M48" s="12"/>
      <c r="N48" s="22">
        <v>0.05</v>
      </c>
      <c r="O48" s="226">
        <f>G48*N48</f>
        <v>152.4</v>
      </c>
      <c r="P48" s="22"/>
      <c r="Q48" s="123"/>
      <c r="R48" s="130"/>
      <c r="S48" s="134">
        <f t="shared" si="7"/>
        <v>3810</v>
      </c>
      <c r="T48" s="122">
        <f t="shared" si="6"/>
        <v>45720</v>
      </c>
    </row>
    <row r="49" spans="1:20" ht="13.5" thickBot="1">
      <c r="A49" s="13">
        <v>31</v>
      </c>
      <c r="B49" s="193" t="s">
        <v>38</v>
      </c>
      <c r="C49" s="194"/>
      <c r="D49" s="195"/>
      <c r="E49" s="12">
        <v>9</v>
      </c>
      <c r="F49" s="23">
        <v>1</v>
      </c>
      <c r="G49" s="6">
        <v>3048</v>
      </c>
      <c r="H49" s="6"/>
      <c r="I49" s="208">
        <f t="shared" si="9"/>
        <v>3048</v>
      </c>
      <c r="J49" s="12">
        <v>30</v>
      </c>
      <c r="K49" s="226">
        <f>I49*J49%</f>
        <v>914.4</v>
      </c>
      <c r="L49" s="12"/>
      <c r="M49" s="12"/>
      <c r="N49" s="22">
        <v>0.05</v>
      </c>
      <c r="O49" s="226">
        <f>G49*N49</f>
        <v>152.4</v>
      </c>
      <c r="P49" s="22"/>
      <c r="Q49" s="123"/>
      <c r="R49" s="130"/>
      <c r="S49" s="134">
        <f t="shared" si="7"/>
        <v>4114.8</v>
      </c>
      <c r="T49" s="122">
        <f t="shared" si="6"/>
        <v>49377.600000000006</v>
      </c>
    </row>
    <row r="50" spans="1:20" ht="13.5" thickBot="1">
      <c r="A50" s="13">
        <v>32</v>
      </c>
      <c r="B50" s="193" t="s">
        <v>85</v>
      </c>
      <c r="C50" s="194"/>
      <c r="D50" s="195"/>
      <c r="E50" s="12">
        <v>6</v>
      </c>
      <c r="F50" s="23">
        <v>1</v>
      </c>
      <c r="G50" s="6">
        <v>2555</v>
      </c>
      <c r="H50" s="6"/>
      <c r="I50" s="208">
        <f t="shared" si="9"/>
        <v>2555</v>
      </c>
      <c r="J50" s="12"/>
      <c r="K50" s="226"/>
      <c r="L50" s="12"/>
      <c r="M50" s="12"/>
      <c r="N50" s="12"/>
      <c r="O50" s="226"/>
      <c r="P50" s="12"/>
      <c r="Q50" s="123"/>
      <c r="R50" s="130">
        <f t="shared" si="8"/>
        <v>1168</v>
      </c>
      <c r="S50" s="134">
        <f t="shared" si="7"/>
        <v>3723</v>
      </c>
      <c r="T50" s="122">
        <f t="shared" si="6"/>
        <v>44676</v>
      </c>
    </row>
    <row r="51" spans="1:20" ht="13.5" thickBot="1">
      <c r="A51" s="13">
        <v>33</v>
      </c>
      <c r="B51" s="327" t="s">
        <v>86</v>
      </c>
      <c r="C51" s="328"/>
      <c r="D51" s="329"/>
      <c r="E51" s="12">
        <v>6</v>
      </c>
      <c r="F51" s="23">
        <v>1</v>
      </c>
      <c r="G51" s="6">
        <v>2555</v>
      </c>
      <c r="H51" s="6"/>
      <c r="I51" s="208">
        <f t="shared" si="9"/>
        <v>2555</v>
      </c>
      <c r="J51" s="12"/>
      <c r="K51" s="226"/>
      <c r="L51" s="12"/>
      <c r="M51" s="12"/>
      <c r="N51" s="12"/>
      <c r="O51" s="226"/>
      <c r="P51" s="12"/>
      <c r="Q51" s="123"/>
      <c r="R51" s="130">
        <f t="shared" si="8"/>
        <v>1168</v>
      </c>
      <c r="S51" s="134">
        <f>I51+K51+M51+O51+Q51+R51</f>
        <v>3723</v>
      </c>
      <c r="T51" s="122">
        <f t="shared" si="6"/>
        <v>44676</v>
      </c>
    </row>
    <row r="52" spans="1:20" ht="27" customHeight="1" thickBot="1">
      <c r="A52" s="27">
        <v>34</v>
      </c>
      <c r="B52" s="342" t="s">
        <v>104</v>
      </c>
      <c r="C52" s="343"/>
      <c r="D52" s="344"/>
      <c r="E52" s="12">
        <v>10</v>
      </c>
      <c r="F52" s="23">
        <v>1</v>
      </c>
      <c r="G52" s="6">
        <v>3207</v>
      </c>
      <c r="H52" s="6"/>
      <c r="I52" s="208">
        <f t="shared" si="9"/>
        <v>3207</v>
      </c>
      <c r="J52" s="12"/>
      <c r="K52" s="226"/>
      <c r="L52" s="12"/>
      <c r="M52" s="12"/>
      <c r="N52" s="12"/>
      <c r="O52" s="226"/>
      <c r="P52" s="12"/>
      <c r="Q52" s="123"/>
      <c r="R52" s="130">
        <f t="shared" si="8"/>
        <v>516</v>
      </c>
      <c r="S52" s="134">
        <f>I52+K52+M52+O52+Q52+R52</f>
        <v>3723</v>
      </c>
      <c r="T52" s="122">
        <f>S51*12</f>
        <v>44676</v>
      </c>
    </row>
    <row r="53" spans="1:20" ht="26.25" customHeight="1" thickBot="1">
      <c r="A53" s="13">
        <v>35</v>
      </c>
      <c r="B53" s="345" t="s">
        <v>103</v>
      </c>
      <c r="C53" s="342"/>
      <c r="D53" s="346"/>
      <c r="E53" s="12">
        <v>10</v>
      </c>
      <c r="F53" s="23">
        <v>1</v>
      </c>
      <c r="G53" s="6">
        <v>3207</v>
      </c>
      <c r="H53" s="6"/>
      <c r="I53" s="208">
        <f t="shared" si="9"/>
        <v>3207</v>
      </c>
      <c r="J53" s="12"/>
      <c r="K53" s="226"/>
      <c r="L53" s="12"/>
      <c r="M53" s="12"/>
      <c r="N53" s="12"/>
      <c r="O53" s="226"/>
      <c r="P53" s="12"/>
      <c r="Q53" s="123"/>
      <c r="R53" s="130">
        <f t="shared" si="8"/>
        <v>516</v>
      </c>
      <c r="S53" s="134">
        <f t="shared" si="7"/>
        <v>3723</v>
      </c>
      <c r="T53" s="122">
        <f aca="true" t="shared" si="10" ref="T53:T63">S53*12</f>
        <v>44676</v>
      </c>
    </row>
    <row r="54" spans="1:20" ht="13.5" thickBot="1">
      <c r="A54" s="13">
        <v>36</v>
      </c>
      <c r="B54" s="193" t="s">
        <v>87</v>
      </c>
      <c r="C54" s="194"/>
      <c r="D54" s="195"/>
      <c r="E54" s="12">
        <v>7</v>
      </c>
      <c r="F54" s="23">
        <v>0.5</v>
      </c>
      <c r="G54" s="6">
        <v>2713</v>
      </c>
      <c r="H54" s="6"/>
      <c r="I54" s="208">
        <f t="shared" si="9"/>
        <v>1356.5</v>
      </c>
      <c r="J54" s="12"/>
      <c r="K54" s="226"/>
      <c r="L54" s="12"/>
      <c r="M54" s="12"/>
      <c r="N54" s="12"/>
      <c r="O54" s="226"/>
      <c r="P54" s="12"/>
      <c r="Q54" s="123"/>
      <c r="R54" s="130">
        <f t="shared" si="8"/>
        <v>1010</v>
      </c>
      <c r="S54" s="134">
        <f t="shared" si="7"/>
        <v>2366.5</v>
      </c>
      <c r="T54" s="122">
        <f t="shared" si="10"/>
        <v>28398</v>
      </c>
    </row>
    <row r="55" spans="1:20" ht="13.5" thickBot="1">
      <c r="A55" s="13">
        <v>37</v>
      </c>
      <c r="B55" s="193" t="s">
        <v>88</v>
      </c>
      <c r="C55" s="194"/>
      <c r="D55" s="195"/>
      <c r="E55" s="12">
        <v>10</v>
      </c>
      <c r="F55" s="23">
        <v>1</v>
      </c>
      <c r="G55" s="6">
        <v>3207</v>
      </c>
      <c r="H55" s="6"/>
      <c r="I55" s="208">
        <f t="shared" si="9"/>
        <v>3207</v>
      </c>
      <c r="J55" s="12"/>
      <c r="K55" s="226"/>
      <c r="L55" s="12"/>
      <c r="M55" s="12"/>
      <c r="N55" s="12"/>
      <c r="O55" s="226"/>
      <c r="P55" s="12"/>
      <c r="Q55" s="123"/>
      <c r="R55" s="130">
        <f t="shared" si="8"/>
        <v>516</v>
      </c>
      <c r="S55" s="134">
        <f t="shared" si="7"/>
        <v>3723</v>
      </c>
      <c r="T55" s="122">
        <f t="shared" si="10"/>
        <v>44676</v>
      </c>
    </row>
    <row r="56" spans="1:20" ht="13.5" thickBot="1">
      <c r="A56" s="13">
        <v>38</v>
      </c>
      <c r="B56" s="193" t="s">
        <v>89</v>
      </c>
      <c r="C56" s="194"/>
      <c r="D56" s="195"/>
      <c r="E56" s="12">
        <v>5</v>
      </c>
      <c r="F56" s="23">
        <v>1</v>
      </c>
      <c r="G56" s="6">
        <v>2396</v>
      </c>
      <c r="H56" s="6"/>
      <c r="I56" s="208">
        <f t="shared" si="9"/>
        <v>2396</v>
      </c>
      <c r="J56" s="12"/>
      <c r="K56" s="226"/>
      <c r="L56" s="12"/>
      <c r="M56" s="12"/>
      <c r="N56" s="12"/>
      <c r="O56" s="226"/>
      <c r="P56" s="12"/>
      <c r="Q56" s="123"/>
      <c r="R56" s="130">
        <f t="shared" si="8"/>
        <v>1327</v>
      </c>
      <c r="S56" s="134">
        <f t="shared" si="7"/>
        <v>3723</v>
      </c>
      <c r="T56" s="122">
        <f t="shared" si="10"/>
        <v>44676</v>
      </c>
    </row>
    <row r="57" spans="1:20" ht="13.5" thickBot="1">
      <c r="A57" s="13">
        <v>39</v>
      </c>
      <c r="B57" s="193" t="s">
        <v>125</v>
      </c>
      <c r="C57" s="194"/>
      <c r="D57" s="195"/>
      <c r="E57" s="12">
        <v>10</v>
      </c>
      <c r="F57" s="23">
        <v>1</v>
      </c>
      <c r="G57" s="6">
        <v>3207</v>
      </c>
      <c r="H57" s="6"/>
      <c r="I57" s="208">
        <f t="shared" si="9"/>
        <v>3207</v>
      </c>
      <c r="J57" s="12"/>
      <c r="K57" s="226"/>
      <c r="L57" s="12"/>
      <c r="M57" s="12"/>
      <c r="N57" s="12"/>
      <c r="O57" s="226"/>
      <c r="P57" s="12"/>
      <c r="Q57" s="123"/>
      <c r="R57" s="130">
        <f t="shared" si="8"/>
        <v>516</v>
      </c>
      <c r="S57" s="134">
        <f t="shared" si="7"/>
        <v>3723</v>
      </c>
      <c r="T57" s="122">
        <f t="shared" si="10"/>
        <v>44676</v>
      </c>
    </row>
    <row r="58" spans="1:20" ht="13.5" thickBot="1">
      <c r="A58" s="13">
        <v>41</v>
      </c>
      <c r="B58" s="193" t="s">
        <v>90</v>
      </c>
      <c r="C58" s="194"/>
      <c r="D58" s="195"/>
      <c r="E58" s="12">
        <v>5</v>
      </c>
      <c r="F58" s="23">
        <v>0.5</v>
      </c>
      <c r="G58" s="6">
        <v>2396</v>
      </c>
      <c r="H58" s="6"/>
      <c r="I58" s="208">
        <f t="shared" si="9"/>
        <v>1198</v>
      </c>
      <c r="J58" s="12"/>
      <c r="K58" s="226"/>
      <c r="L58" s="12"/>
      <c r="M58" s="12"/>
      <c r="N58" s="12"/>
      <c r="O58" s="226"/>
      <c r="P58" s="12"/>
      <c r="Q58" s="123"/>
      <c r="R58" s="130">
        <f t="shared" si="8"/>
        <v>1327</v>
      </c>
      <c r="S58" s="134">
        <f t="shared" si="7"/>
        <v>2525</v>
      </c>
      <c r="T58" s="122">
        <f t="shared" si="10"/>
        <v>30300</v>
      </c>
    </row>
    <row r="59" spans="1:20" ht="13.5" thickBot="1">
      <c r="A59" s="13">
        <v>42</v>
      </c>
      <c r="B59" s="193" t="s">
        <v>13</v>
      </c>
      <c r="C59" s="194"/>
      <c r="D59" s="195"/>
      <c r="E59" s="12">
        <v>9</v>
      </c>
      <c r="F59" s="23">
        <v>1</v>
      </c>
      <c r="G59" s="6">
        <v>3048</v>
      </c>
      <c r="H59" s="6"/>
      <c r="I59" s="208">
        <f t="shared" si="9"/>
        <v>3048</v>
      </c>
      <c r="J59" s="12"/>
      <c r="K59" s="226"/>
      <c r="L59" s="12"/>
      <c r="M59" s="12"/>
      <c r="N59" s="12"/>
      <c r="O59" s="226"/>
      <c r="P59" s="12"/>
      <c r="Q59" s="123"/>
      <c r="R59" s="130">
        <f t="shared" si="8"/>
        <v>675</v>
      </c>
      <c r="S59" s="134">
        <f t="shared" si="7"/>
        <v>3723</v>
      </c>
      <c r="T59" s="122">
        <f t="shared" si="10"/>
        <v>44676</v>
      </c>
    </row>
    <row r="60" spans="1:20" ht="13.5" thickBot="1">
      <c r="A60" s="13">
        <v>43</v>
      </c>
      <c r="B60" s="193" t="s">
        <v>91</v>
      </c>
      <c r="C60" s="194"/>
      <c r="D60" s="195"/>
      <c r="E60" s="12">
        <v>10</v>
      </c>
      <c r="F60" s="23">
        <v>1</v>
      </c>
      <c r="G60" s="6">
        <v>3207</v>
      </c>
      <c r="H60" s="6"/>
      <c r="I60" s="208">
        <f t="shared" si="9"/>
        <v>3207</v>
      </c>
      <c r="J60" s="12"/>
      <c r="K60" s="226"/>
      <c r="L60" s="12"/>
      <c r="M60" s="12"/>
      <c r="N60" s="12"/>
      <c r="O60" s="226"/>
      <c r="P60" s="12"/>
      <c r="Q60" s="123"/>
      <c r="R60" s="130">
        <f t="shared" si="8"/>
        <v>516</v>
      </c>
      <c r="S60" s="134">
        <f t="shared" si="7"/>
        <v>3723</v>
      </c>
      <c r="T60" s="122">
        <f t="shared" si="10"/>
        <v>44676</v>
      </c>
    </row>
    <row r="61" spans="1:20" ht="13.5" thickBot="1">
      <c r="A61" s="13">
        <v>44</v>
      </c>
      <c r="B61" s="193" t="s">
        <v>92</v>
      </c>
      <c r="C61" s="194"/>
      <c r="D61" s="195"/>
      <c r="E61" s="12">
        <v>10</v>
      </c>
      <c r="F61" s="23">
        <v>1</v>
      </c>
      <c r="G61" s="6">
        <v>3207</v>
      </c>
      <c r="H61" s="6"/>
      <c r="I61" s="208">
        <f t="shared" si="9"/>
        <v>3207</v>
      </c>
      <c r="J61" s="12"/>
      <c r="K61" s="226"/>
      <c r="L61" s="12"/>
      <c r="M61" s="12"/>
      <c r="N61" s="12"/>
      <c r="O61" s="226"/>
      <c r="P61" s="12"/>
      <c r="Q61" s="123"/>
      <c r="R61" s="130">
        <f t="shared" si="8"/>
        <v>516</v>
      </c>
      <c r="S61" s="134">
        <f t="shared" si="7"/>
        <v>3723</v>
      </c>
      <c r="T61" s="122">
        <f t="shared" si="10"/>
        <v>44676</v>
      </c>
    </row>
    <row r="62" spans="1:20" ht="13.5" thickBot="1">
      <c r="A62" s="13">
        <v>45</v>
      </c>
      <c r="B62" s="193" t="s">
        <v>93</v>
      </c>
      <c r="C62" s="194"/>
      <c r="D62" s="195"/>
      <c r="E62" s="12">
        <v>5</v>
      </c>
      <c r="F62" s="23">
        <v>1</v>
      </c>
      <c r="G62" s="6">
        <v>2396</v>
      </c>
      <c r="H62" s="6"/>
      <c r="I62" s="208">
        <f t="shared" si="9"/>
        <v>2396</v>
      </c>
      <c r="J62" s="12"/>
      <c r="K62" s="226"/>
      <c r="L62" s="12"/>
      <c r="M62" s="12"/>
      <c r="N62" s="12"/>
      <c r="O62" s="226"/>
      <c r="P62" s="12"/>
      <c r="Q62" s="123"/>
      <c r="R62" s="130">
        <f t="shared" si="8"/>
        <v>1327</v>
      </c>
      <c r="S62" s="134">
        <f t="shared" si="7"/>
        <v>3723</v>
      </c>
      <c r="T62" s="122">
        <f t="shared" si="10"/>
        <v>44676</v>
      </c>
    </row>
    <row r="63" spans="1:20" ht="13.5" thickBot="1">
      <c r="A63" s="58">
        <v>46</v>
      </c>
      <c r="B63" s="465" t="s">
        <v>94</v>
      </c>
      <c r="C63" s="466"/>
      <c r="D63" s="467"/>
      <c r="E63" s="72">
        <v>9</v>
      </c>
      <c r="F63" s="71">
        <v>1</v>
      </c>
      <c r="G63" s="50">
        <v>3048</v>
      </c>
      <c r="H63" s="50"/>
      <c r="I63" s="209">
        <f t="shared" si="9"/>
        <v>3048</v>
      </c>
      <c r="J63" s="72">
        <v>20</v>
      </c>
      <c r="K63" s="255">
        <f>I63*J63%</f>
        <v>609.6</v>
      </c>
      <c r="L63" s="72"/>
      <c r="M63" s="72"/>
      <c r="N63" s="72"/>
      <c r="O63" s="255"/>
      <c r="P63" s="72"/>
      <c r="Q63" s="169"/>
      <c r="R63" s="133">
        <f>(3723-G63-K63)</f>
        <v>65.39999999999998</v>
      </c>
      <c r="S63" s="256">
        <f t="shared" si="7"/>
        <v>3723</v>
      </c>
      <c r="T63" s="257">
        <f t="shared" si="10"/>
        <v>44676</v>
      </c>
    </row>
    <row r="64" spans="1:20" s="30" customFormat="1" ht="15.75" thickBot="1">
      <c r="A64" s="266"/>
      <c r="B64" s="453" t="s">
        <v>39</v>
      </c>
      <c r="C64" s="454"/>
      <c r="D64" s="455"/>
      <c r="E64" s="259"/>
      <c r="F64" s="260">
        <f>SUM(F33:F63)</f>
        <v>43</v>
      </c>
      <c r="G64" s="260">
        <f>I64/F64</f>
        <v>2834.371162790698</v>
      </c>
      <c r="H64" s="260"/>
      <c r="I64" s="261">
        <f>SUM(I33:I63)</f>
        <v>121877.96</v>
      </c>
      <c r="J64" s="259"/>
      <c r="K64" s="262">
        <f>SUM(K33:K63)</f>
        <v>2880.6</v>
      </c>
      <c r="L64" s="259"/>
      <c r="M64" s="260">
        <f>SUM(M33:M41)</f>
        <v>0</v>
      </c>
      <c r="N64" s="260"/>
      <c r="O64" s="261">
        <f>SUM(O34:O41)</f>
        <v>2378.7000000000003</v>
      </c>
      <c r="P64" s="259"/>
      <c r="Q64" s="263">
        <f>SUM(Q33:Q63)</f>
        <v>0</v>
      </c>
      <c r="R64" s="268">
        <f>SUM(R33:R63)</f>
        <v>40059.4</v>
      </c>
      <c r="S64" s="264">
        <f>SUM(S33:S63)</f>
        <v>167688.21000000002</v>
      </c>
      <c r="T64" s="265">
        <f>SUM(T33:T63)</f>
        <v>2012258.52</v>
      </c>
    </row>
    <row r="65" spans="1:20" ht="15.75" thickBot="1">
      <c r="A65" s="38"/>
      <c r="B65" s="480" t="s">
        <v>127</v>
      </c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81"/>
      <c r="T65" s="258">
        <f>S65*1</f>
        <v>0</v>
      </c>
    </row>
    <row r="66" spans="1:20" ht="12.75" customHeight="1">
      <c r="A66" s="13">
        <v>47</v>
      </c>
      <c r="B66" s="361" t="s">
        <v>16</v>
      </c>
      <c r="C66" s="451"/>
      <c r="D66" s="452"/>
      <c r="E66" s="6">
        <v>2</v>
      </c>
      <c r="F66" s="23">
        <v>4</v>
      </c>
      <c r="G66" s="6">
        <v>1921</v>
      </c>
      <c r="H66" s="6"/>
      <c r="I66" s="124">
        <f aca="true" t="shared" si="11" ref="I66:I77">F66*G66</f>
        <v>7684</v>
      </c>
      <c r="J66" s="40"/>
      <c r="K66" s="40"/>
      <c r="L66" s="40"/>
      <c r="M66" s="40"/>
      <c r="N66" s="40"/>
      <c r="O66" s="40"/>
      <c r="P66" s="40"/>
      <c r="Q66" s="41"/>
      <c r="R66" s="157">
        <f>(3723-G66)*4</f>
        <v>7208</v>
      </c>
      <c r="S66" s="153">
        <f>I66+R66</f>
        <v>14892</v>
      </c>
      <c r="T66" s="112">
        <f aca="true" t="shared" si="12" ref="T66:T80">S66*12</f>
        <v>178704</v>
      </c>
    </row>
    <row r="67" spans="1:20" ht="12.75">
      <c r="A67" s="13">
        <v>48</v>
      </c>
      <c r="B67" s="361" t="s">
        <v>16</v>
      </c>
      <c r="C67" s="362"/>
      <c r="D67" s="363"/>
      <c r="E67" s="74">
        <v>2</v>
      </c>
      <c r="F67" s="23">
        <v>5</v>
      </c>
      <c r="G67" s="6">
        <v>1921</v>
      </c>
      <c r="H67" s="6"/>
      <c r="I67" s="124">
        <f t="shared" si="11"/>
        <v>9605</v>
      </c>
      <c r="J67" s="42"/>
      <c r="K67" s="42"/>
      <c r="L67" s="42"/>
      <c r="M67" s="42"/>
      <c r="N67" s="42"/>
      <c r="O67" s="42"/>
      <c r="P67" s="52">
        <v>0.1</v>
      </c>
      <c r="Q67" s="126">
        <f>I67*10%</f>
        <v>960.5</v>
      </c>
      <c r="R67" s="157">
        <f>(3723-G67)*5</f>
        <v>9010</v>
      </c>
      <c r="S67" s="134">
        <f>I67+Q67+R67</f>
        <v>19575.5</v>
      </c>
      <c r="T67" s="112">
        <f t="shared" si="12"/>
        <v>234906</v>
      </c>
    </row>
    <row r="68" spans="1:20" ht="12.75">
      <c r="A68" s="13">
        <v>49</v>
      </c>
      <c r="B68" s="361" t="s">
        <v>17</v>
      </c>
      <c r="C68" s="362"/>
      <c r="D68" s="363"/>
      <c r="E68" s="74">
        <v>1</v>
      </c>
      <c r="F68" s="23">
        <v>4</v>
      </c>
      <c r="G68" s="6">
        <v>1762</v>
      </c>
      <c r="H68" s="6"/>
      <c r="I68" s="124">
        <f>F68*G68</f>
        <v>7048</v>
      </c>
      <c r="J68" s="42"/>
      <c r="K68" s="42"/>
      <c r="L68" s="42"/>
      <c r="M68" s="42"/>
      <c r="N68" s="42"/>
      <c r="O68" s="42"/>
      <c r="P68" s="52">
        <v>0.2</v>
      </c>
      <c r="Q68" s="127">
        <f>G68/160*20%*8*30/5*4</f>
        <v>422.88</v>
      </c>
      <c r="R68" s="154">
        <f>(3723-G68)*4</f>
        <v>7844</v>
      </c>
      <c r="S68" s="134">
        <f aca="true" t="shared" si="13" ref="S68:S78">I68+Q68+R68</f>
        <v>15314.880000000001</v>
      </c>
      <c r="T68" s="112">
        <f t="shared" si="12"/>
        <v>183778.56</v>
      </c>
    </row>
    <row r="69" spans="1:20" ht="25.5" customHeight="1">
      <c r="A69" s="13">
        <v>50</v>
      </c>
      <c r="B69" s="345" t="s">
        <v>95</v>
      </c>
      <c r="C69" s="475"/>
      <c r="D69" s="476"/>
      <c r="E69" s="74">
        <v>3</v>
      </c>
      <c r="F69" s="23">
        <v>2</v>
      </c>
      <c r="G69" s="6">
        <v>2079</v>
      </c>
      <c r="H69" s="6"/>
      <c r="I69" s="124">
        <f t="shared" si="11"/>
        <v>4158</v>
      </c>
      <c r="J69" s="42"/>
      <c r="K69" s="42"/>
      <c r="L69" s="42"/>
      <c r="M69" s="42"/>
      <c r="N69" s="42"/>
      <c r="O69" s="42"/>
      <c r="P69" s="29"/>
      <c r="Q69" s="128"/>
      <c r="R69" s="131">
        <f>(3723-G69)*2</f>
        <v>3288</v>
      </c>
      <c r="S69" s="134">
        <f t="shared" si="13"/>
        <v>7446</v>
      </c>
      <c r="T69" s="112">
        <f t="shared" si="12"/>
        <v>89352</v>
      </c>
    </row>
    <row r="70" spans="1:20" ht="12.75">
      <c r="A70" s="13">
        <v>51</v>
      </c>
      <c r="B70" s="361" t="s">
        <v>7</v>
      </c>
      <c r="C70" s="362"/>
      <c r="D70" s="363"/>
      <c r="E70" s="74">
        <v>3</v>
      </c>
      <c r="F70" s="23">
        <v>5</v>
      </c>
      <c r="G70" s="6">
        <v>2079</v>
      </c>
      <c r="H70" s="6"/>
      <c r="I70" s="124">
        <f t="shared" si="11"/>
        <v>10395</v>
      </c>
      <c r="J70" s="42"/>
      <c r="K70" s="42"/>
      <c r="L70" s="42"/>
      <c r="M70" s="42"/>
      <c r="N70" s="42"/>
      <c r="O70" s="42"/>
      <c r="P70" s="52">
        <v>0.2</v>
      </c>
      <c r="Q70" s="127">
        <f>G70/160*20%*8*30</f>
        <v>623.7</v>
      </c>
      <c r="R70" s="154">
        <f>(3723-G70)*5</f>
        <v>8220</v>
      </c>
      <c r="S70" s="134">
        <f t="shared" si="13"/>
        <v>19238.7</v>
      </c>
      <c r="T70" s="112">
        <f t="shared" si="12"/>
        <v>230864.40000000002</v>
      </c>
    </row>
    <row r="71" spans="1:20" ht="15" customHeight="1">
      <c r="A71" s="13">
        <v>52</v>
      </c>
      <c r="B71" s="361" t="s">
        <v>18</v>
      </c>
      <c r="C71" s="362"/>
      <c r="D71" s="363"/>
      <c r="E71" s="74">
        <v>3</v>
      </c>
      <c r="F71" s="23">
        <v>1</v>
      </c>
      <c r="G71" s="6">
        <v>2079</v>
      </c>
      <c r="H71" s="6"/>
      <c r="I71" s="124">
        <f t="shared" si="11"/>
        <v>2079</v>
      </c>
      <c r="J71" s="42"/>
      <c r="K71" s="42"/>
      <c r="L71" s="42"/>
      <c r="M71" s="42"/>
      <c r="N71" s="42"/>
      <c r="O71" s="42"/>
      <c r="P71" s="29"/>
      <c r="Q71" s="128"/>
      <c r="R71" s="131">
        <f>3723-G71</f>
        <v>1644</v>
      </c>
      <c r="S71" s="134">
        <f t="shared" si="13"/>
        <v>3723</v>
      </c>
      <c r="T71" s="112">
        <f t="shared" si="12"/>
        <v>44676</v>
      </c>
    </row>
    <row r="72" spans="1:20" ht="12.75">
      <c r="A72" s="13">
        <v>53</v>
      </c>
      <c r="B72" s="361" t="s">
        <v>8</v>
      </c>
      <c r="C72" s="362"/>
      <c r="D72" s="363"/>
      <c r="E72" s="74">
        <v>3</v>
      </c>
      <c r="F72" s="23">
        <v>2</v>
      </c>
      <c r="G72" s="6">
        <v>2079</v>
      </c>
      <c r="H72" s="6"/>
      <c r="I72" s="124">
        <f t="shared" si="11"/>
        <v>4158</v>
      </c>
      <c r="J72" s="42"/>
      <c r="K72" s="42"/>
      <c r="L72" s="42"/>
      <c r="M72" s="42"/>
      <c r="N72" s="42"/>
      <c r="O72" s="42"/>
      <c r="P72" s="42"/>
      <c r="Q72" s="127"/>
      <c r="R72" s="131">
        <f>(3723-G72)*2</f>
        <v>3288</v>
      </c>
      <c r="S72" s="134">
        <f t="shared" si="13"/>
        <v>7446</v>
      </c>
      <c r="T72" s="112">
        <f t="shared" si="12"/>
        <v>89352</v>
      </c>
    </row>
    <row r="73" spans="1:20" ht="12.75">
      <c r="A73" s="13">
        <v>54</v>
      </c>
      <c r="B73" s="361" t="s">
        <v>96</v>
      </c>
      <c r="C73" s="362"/>
      <c r="D73" s="363"/>
      <c r="E73" s="74">
        <v>3</v>
      </c>
      <c r="F73" s="23">
        <v>1</v>
      </c>
      <c r="G73" s="6">
        <v>2079</v>
      </c>
      <c r="H73" s="6"/>
      <c r="I73" s="124">
        <f t="shared" si="11"/>
        <v>2079</v>
      </c>
      <c r="J73" s="42"/>
      <c r="K73" s="42"/>
      <c r="L73" s="42"/>
      <c r="M73" s="42"/>
      <c r="N73" s="42"/>
      <c r="O73" s="42"/>
      <c r="P73" s="42"/>
      <c r="Q73" s="127"/>
      <c r="R73" s="131">
        <f aca="true" t="shared" si="14" ref="R73:R78">3723-G73</f>
        <v>1644</v>
      </c>
      <c r="S73" s="134">
        <f t="shared" si="13"/>
        <v>3723</v>
      </c>
      <c r="T73" s="112">
        <f t="shared" si="12"/>
        <v>44676</v>
      </c>
    </row>
    <row r="74" spans="1:20" ht="12.75" customHeight="1">
      <c r="A74" s="13">
        <v>55</v>
      </c>
      <c r="B74" s="361" t="s">
        <v>19</v>
      </c>
      <c r="C74" s="362"/>
      <c r="D74" s="363"/>
      <c r="E74" s="74">
        <v>3</v>
      </c>
      <c r="F74" s="23">
        <v>1</v>
      </c>
      <c r="G74" s="6">
        <v>2079</v>
      </c>
      <c r="H74" s="6"/>
      <c r="I74" s="124">
        <f t="shared" si="11"/>
        <v>2079</v>
      </c>
      <c r="J74" s="42"/>
      <c r="K74" s="42"/>
      <c r="L74" s="42"/>
      <c r="M74" s="42"/>
      <c r="N74" s="42"/>
      <c r="O74" s="42"/>
      <c r="P74" s="42"/>
      <c r="Q74" s="126"/>
      <c r="R74" s="131">
        <f t="shared" si="14"/>
        <v>1644</v>
      </c>
      <c r="S74" s="134">
        <f t="shared" si="13"/>
        <v>3723</v>
      </c>
      <c r="T74" s="112">
        <f t="shared" si="12"/>
        <v>44676</v>
      </c>
    </row>
    <row r="75" spans="1:20" ht="12.75">
      <c r="A75" s="13">
        <v>56</v>
      </c>
      <c r="B75" s="456" t="s">
        <v>30</v>
      </c>
      <c r="C75" s="457"/>
      <c r="D75" s="458"/>
      <c r="E75" s="74">
        <v>4</v>
      </c>
      <c r="F75" s="23">
        <v>1</v>
      </c>
      <c r="G75" s="6">
        <v>2238</v>
      </c>
      <c r="H75" s="6"/>
      <c r="I75" s="124">
        <f t="shared" si="11"/>
        <v>2238</v>
      </c>
      <c r="J75" s="42"/>
      <c r="K75" s="42"/>
      <c r="L75" s="42"/>
      <c r="M75" s="42"/>
      <c r="N75" s="42"/>
      <c r="O75" s="42"/>
      <c r="P75" s="42"/>
      <c r="Q75" s="126"/>
      <c r="R75" s="131">
        <f t="shared" si="14"/>
        <v>1485</v>
      </c>
      <c r="S75" s="134">
        <f t="shared" si="13"/>
        <v>3723</v>
      </c>
      <c r="T75" s="112">
        <f t="shared" si="12"/>
        <v>44676</v>
      </c>
    </row>
    <row r="76" spans="1:20" ht="12.75">
      <c r="A76" s="13">
        <v>57</v>
      </c>
      <c r="B76" s="457" t="s">
        <v>140</v>
      </c>
      <c r="C76" s="457"/>
      <c r="D76" s="198"/>
      <c r="E76" s="74">
        <v>1</v>
      </c>
      <c r="F76" s="23">
        <v>1</v>
      </c>
      <c r="G76" s="6">
        <v>1762</v>
      </c>
      <c r="H76" s="6"/>
      <c r="I76" s="124">
        <f t="shared" si="11"/>
        <v>1762</v>
      </c>
      <c r="J76" s="42"/>
      <c r="K76" s="42"/>
      <c r="L76" s="42"/>
      <c r="M76" s="42"/>
      <c r="N76" s="42"/>
      <c r="O76" s="42"/>
      <c r="P76" s="42"/>
      <c r="Q76" s="126"/>
      <c r="R76" s="131">
        <f t="shared" si="14"/>
        <v>1961</v>
      </c>
      <c r="S76" s="134">
        <f t="shared" si="13"/>
        <v>3723</v>
      </c>
      <c r="T76" s="112">
        <f t="shared" si="12"/>
        <v>44676</v>
      </c>
    </row>
    <row r="77" spans="1:20" ht="12.75">
      <c r="A77" s="13">
        <v>58</v>
      </c>
      <c r="B77" s="196" t="s">
        <v>97</v>
      </c>
      <c r="C77" s="197"/>
      <c r="D77" s="198"/>
      <c r="E77" s="74">
        <v>1</v>
      </c>
      <c r="F77" s="23">
        <v>1</v>
      </c>
      <c r="G77" s="6">
        <v>1762</v>
      </c>
      <c r="H77" s="6"/>
      <c r="I77" s="124">
        <f t="shared" si="11"/>
        <v>1762</v>
      </c>
      <c r="J77" s="42"/>
      <c r="K77" s="42"/>
      <c r="L77" s="42"/>
      <c r="M77" s="42"/>
      <c r="N77" s="42"/>
      <c r="O77" s="42"/>
      <c r="P77" s="42"/>
      <c r="Q77" s="126"/>
      <c r="R77" s="131">
        <f t="shared" si="14"/>
        <v>1961</v>
      </c>
      <c r="S77" s="134">
        <f t="shared" si="13"/>
        <v>3723</v>
      </c>
      <c r="T77" s="112">
        <f t="shared" si="12"/>
        <v>44676</v>
      </c>
    </row>
    <row r="78" spans="1:20" ht="13.5" thickBot="1">
      <c r="A78" s="13">
        <v>59</v>
      </c>
      <c r="B78" s="361" t="s">
        <v>97</v>
      </c>
      <c r="C78" s="362"/>
      <c r="D78" s="363"/>
      <c r="E78" s="74">
        <v>1</v>
      </c>
      <c r="F78" s="23">
        <v>1</v>
      </c>
      <c r="G78" s="6">
        <v>1762</v>
      </c>
      <c r="H78" s="6"/>
      <c r="I78" s="124">
        <f>F78*G78</f>
        <v>1762</v>
      </c>
      <c r="J78" s="42"/>
      <c r="K78" s="42"/>
      <c r="L78" s="42"/>
      <c r="M78" s="42"/>
      <c r="N78" s="42"/>
      <c r="O78" s="42"/>
      <c r="P78" s="52">
        <v>0.1</v>
      </c>
      <c r="Q78" s="126">
        <f>I78*P78</f>
        <v>176.20000000000002</v>
      </c>
      <c r="R78" s="267">
        <f t="shared" si="14"/>
        <v>1961</v>
      </c>
      <c r="S78" s="134">
        <f t="shared" si="13"/>
        <v>3899.2</v>
      </c>
      <c r="T78" s="112">
        <f t="shared" si="12"/>
        <v>46790.399999999994</v>
      </c>
    </row>
    <row r="79" spans="1:20" ht="15.75" thickBot="1">
      <c r="A79" s="73"/>
      <c r="B79" s="398" t="s">
        <v>15</v>
      </c>
      <c r="C79" s="399"/>
      <c r="D79" s="400"/>
      <c r="E79" s="39"/>
      <c r="F79" s="21">
        <f>SUM(F66:F78)</f>
        <v>29</v>
      </c>
      <c r="G79" s="20">
        <f>I79/F79</f>
        <v>1958.9310344827586</v>
      </c>
      <c r="H79" s="20"/>
      <c r="I79" s="125">
        <f>SUM(I66:I78)</f>
        <v>56809</v>
      </c>
      <c r="J79" s="20"/>
      <c r="K79" s="20"/>
      <c r="L79" s="20"/>
      <c r="M79" s="20"/>
      <c r="N79" s="20"/>
      <c r="O79" s="20"/>
      <c r="P79" s="20"/>
      <c r="Q79" s="129">
        <f>SUM(Q66:Q78)</f>
        <v>2183.28</v>
      </c>
      <c r="R79" s="220">
        <f>SUM(R66:R78)</f>
        <v>51158</v>
      </c>
      <c r="S79" s="147">
        <f>S66+S67+S68+S69+S70+S71+S72+S73+S74+S75+S76+S77+S78</f>
        <v>110150.28</v>
      </c>
      <c r="T79" s="112">
        <f t="shared" si="12"/>
        <v>1321803.3599999999</v>
      </c>
    </row>
    <row r="80" spans="1:20" ht="15.75" thickBot="1">
      <c r="A80" s="107"/>
      <c r="B80" s="398" t="s">
        <v>128</v>
      </c>
      <c r="C80" s="399"/>
      <c r="D80" s="400"/>
      <c r="E80" s="28"/>
      <c r="F80" s="21">
        <f>F31+F64+F79</f>
        <v>85.5</v>
      </c>
      <c r="G80" s="56"/>
      <c r="H80" s="56"/>
      <c r="I80" s="113">
        <f>I31+I64+I79</f>
        <v>233080.26</v>
      </c>
      <c r="J80" s="292">
        <f>J31+J64+J79</f>
        <v>0</v>
      </c>
      <c r="K80" s="113">
        <f>K31+K64+K79</f>
        <v>15220.15</v>
      </c>
      <c r="L80" s="113">
        <f aca="true" t="shared" si="15" ref="L80:S80">L31+L64+L79</f>
        <v>0</v>
      </c>
      <c r="M80" s="113">
        <f t="shared" si="15"/>
        <v>3512.565000000001</v>
      </c>
      <c r="N80" s="113">
        <f t="shared" si="15"/>
        <v>0</v>
      </c>
      <c r="O80" s="113">
        <f t="shared" si="15"/>
        <v>3171.6000000000004</v>
      </c>
      <c r="P80" s="113">
        <f t="shared" si="15"/>
        <v>0</v>
      </c>
      <c r="Q80" s="114">
        <f t="shared" si="15"/>
        <v>3987.6200000000003</v>
      </c>
      <c r="R80" s="270">
        <f t="shared" si="15"/>
        <v>91818.45000000001</v>
      </c>
      <c r="S80" s="269">
        <f t="shared" si="15"/>
        <v>351282.195</v>
      </c>
      <c r="T80" s="112">
        <f t="shared" si="12"/>
        <v>4215386.34</v>
      </c>
    </row>
    <row r="81" spans="1:20" ht="15">
      <c r="A81" s="233"/>
      <c r="B81" s="462" t="s">
        <v>53</v>
      </c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4"/>
    </row>
    <row r="82" spans="1:20" ht="12.75">
      <c r="A82" s="13">
        <v>60</v>
      </c>
      <c r="B82" s="361" t="s">
        <v>116</v>
      </c>
      <c r="C82" s="362"/>
      <c r="D82" s="363"/>
      <c r="E82" s="26">
        <v>14</v>
      </c>
      <c r="F82" s="23">
        <v>2.14</v>
      </c>
      <c r="G82" s="25">
        <v>4264</v>
      </c>
      <c r="H82" s="25">
        <f>F82*G82*15%</f>
        <v>1368.7440000000001</v>
      </c>
      <c r="I82" s="130">
        <f>F82*G82+H82</f>
        <v>10493.704000000002</v>
      </c>
      <c r="J82" s="271">
        <v>0.3</v>
      </c>
      <c r="K82" s="130">
        <f>I82*J82</f>
        <v>3148.1112000000003</v>
      </c>
      <c r="L82" s="22">
        <v>0.05</v>
      </c>
      <c r="M82" s="130">
        <f>I82*5%</f>
        <v>524.6852000000001</v>
      </c>
      <c r="N82" s="12"/>
      <c r="O82" s="12"/>
      <c r="P82" s="274">
        <v>0.2819</v>
      </c>
      <c r="Q82" s="131">
        <f>I82*P82</f>
        <v>2958.1751576</v>
      </c>
      <c r="R82" s="148"/>
      <c r="S82" s="123">
        <f>I82+M82+Q82+K82</f>
        <v>17124.675557600003</v>
      </c>
      <c r="T82" s="112">
        <f aca="true" t="shared" si="16" ref="T82:T87">S82*12</f>
        <v>205496.10669120005</v>
      </c>
    </row>
    <row r="83" spans="1:20" ht="12.75">
      <c r="A83" s="58">
        <v>61</v>
      </c>
      <c r="B83" s="361" t="s">
        <v>55</v>
      </c>
      <c r="C83" s="362"/>
      <c r="D83" s="363"/>
      <c r="E83" s="132">
        <v>14</v>
      </c>
      <c r="F83" s="71">
        <v>9.36</v>
      </c>
      <c r="G83" s="25">
        <v>4264</v>
      </c>
      <c r="H83" s="140"/>
      <c r="I83" s="133">
        <f>F83*G83</f>
        <v>39911.04</v>
      </c>
      <c r="J83" s="272">
        <v>0.2559</v>
      </c>
      <c r="K83" s="130">
        <f>I83*J83</f>
        <v>10213.235136000001</v>
      </c>
      <c r="L83" s="22">
        <v>0.05</v>
      </c>
      <c r="M83" s="130">
        <f>I83*5%</f>
        <v>1995.5520000000001</v>
      </c>
      <c r="N83" s="72"/>
      <c r="O83" s="72"/>
      <c r="P83" s="274">
        <v>0.1816</v>
      </c>
      <c r="Q83" s="131">
        <f>I83*P83</f>
        <v>7247.844864000001</v>
      </c>
      <c r="R83" s="149"/>
      <c r="S83" s="123">
        <f>I83+M83+Q83+K83</f>
        <v>59367.672000000006</v>
      </c>
      <c r="T83" s="112">
        <f t="shared" si="16"/>
        <v>712412.064</v>
      </c>
    </row>
    <row r="84" spans="1:20" ht="12.75">
      <c r="A84" s="58">
        <v>62</v>
      </c>
      <c r="B84" s="361" t="s">
        <v>55</v>
      </c>
      <c r="C84" s="362"/>
      <c r="D84" s="363"/>
      <c r="E84" s="132">
        <v>13</v>
      </c>
      <c r="F84" s="71">
        <v>3.16</v>
      </c>
      <c r="G84" s="25">
        <v>4000</v>
      </c>
      <c r="H84" s="140"/>
      <c r="I84" s="133">
        <f>F84*G84</f>
        <v>12640</v>
      </c>
      <c r="J84" s="272">
        <v>0.2324</v>
      </c>
      <c r="K84" s="130">
        <f>I84*J84</f>
        <v>2937.536</v>
      </c>
      <c r="L84" s="22">
        <v>0.05</v>
      </c>
      <c r="M84" s="130">
        <f>I84*5%</f>
        <v>632</v>
      </c>
      <c r="N84" s="72"/>
      <c r="O84" s="72"/>
      <c r="P84" s="274">
        <v>0.2767</v>
      </c>
      <c r="Q84" s="131">
        <f>I84*P84</f>
        <v>3497.488</v>
      </c>
      <c r="R84" s="149"/>
      <c r="S84" s="123">
        <f>I84+M84+Q84+K84</f>
        <v>19707.024</v>
      </c>
      <c r="T84" s="112">
        <f t="shared" si="16"/>
        <v>236484.288</v>
      </c>
    </row>
    <row r="85" spans="1:20" ht="12.75">
      <c r="A85" s="58">
        <v>63</v>
      </c>
      <c r="B85" s="361" t="s">
        <v>55</v>
      </c>
      <c r="C85" s="362"/>
      <c r="D85" s="363"/>
      <c r="E85" s="132">
        <v>12</v>
      </c>
      <c r="F85" s="71">
        <v>1.4</v>
      </c>
      <c r="G85" s="25">
        <v>3735</v>
      </c>
      <c r="H85" s="141"/>
      <c r="I85" s="133">
        <f>F85*G85</f>
        <v>5229</v>
      </c>
      <c r="J85" s="272">
        <v>0.1</v>
      </c>
      <c r="K85" s="130">
        <f>I85*J85</f>
        <v>522.9</v>
      </c>
      <c r="L85" s="22">
        <v>0.05</v>
      </c>
      <c r="M85" s="130">
        <f>I85*5%</f>
        <v>261.45</v>
      </c>
      <c r="N85" s="72"/>
      <c r="O85" s="231"/>
      <c r="P85" s="274">
        <v>0.4502</v>
      </c>
      <c r="Q85" s="131">
        <f>I85*P85</f>
        <v>2354.0958</v>
      </c>
      <c r="R85" s="149"/>
      <c r="S85" s="123">
        <f>I85+M85+Q85+K85</f>
        <v>8367.4458</v>
      </c>
      <c r="T85" s="112">
        <f t="shared" si="16"/>
        <v>100409.34959999999</v>
      </c>
    </row>
    <row r="86" spans="1:20" ht="13.5" thickBot="1">
      <c r="A86" s="58">
        <v>64</v>
      </c>
      <c r="B86" s="361" t="s">
        <v>55</v>
      </c>
      <c r="C86" s="362"/>
      <c r="D86" s="363"/>
      <c r="E86" s="132">
        <v>11</v>
      </c>
      <c r="F86" s="71">
        <v>0.73</v>
      </c>
      <c r="G86" s="25">
        <v>3471</v>
      </c>
      <c r="H86" s="141"/>
      <c r="I86" s="133">
        <f>F86*G86</f>
        <v>2533.83</v>
      </c>
      <c r="J86" s="272">
        <v>0.1</v>
      </c>
      <c r="K86" s="130">
        <f>I86*J86</f>
        <v>253.383</v>
      </c>
      <c r="L86" s="22">
        <v>0.05</v>
      </c>
      <c r="M86" s="130">
        <f>I86*5%</f>
        <v>126.6915</v>
      </c>
      <c r="N86" s="72"/>
      <c r="O86" s="72"/>
      <c r="P86" s="274">
        <v>0.5399</v>
      </c>
      <c r="Q86" s="131">
        <f>I86*P86</f>
        <v>1368.014817</v>
      </c>
      <c r="R86" s="149"/>
      <c r="S86" s="123">
        <f>I86+M86+Q86+K86</f>
        <v>4281.919317</v>
      </c>
      <c r="T86" s="112">
        <f t="shared" si="16"/>
        <v>51383.031804</v>
      </c>
    </row>
    <row r="87" spans="1:20" s="246" customFormat="1" ht="14.25">
      <c r="A87" s="245"/>
      <c r="B87" s="485" t="s">
        <v>54</v>
      </c>
      <c r="C87" s="486"/>
      <c r="D87" s="487"/>
      <c r="E87" s="158"/>
      <c r="F87" s="159">
        <f>SUM(F82:F86)</f>
        <v>16.79</v>
      </c>
      <c r="G87" s="160"/>
      <c r="H87" s="161">
        <f>SUM(H82:H86)</f>
        <v>1368.7440000000001</v>
      </c>
      <c r="I87" s="161">
        <f>SUM(I82:I86)</f>
        <v>70807.57400000001</v>
      </c>
      <c r="J87" s="159"/>
      <c r="K87" s="161">
        <f>SUM(K82:K86)</f>
        <v>17075.165336000005</v>
      </c>
      <c r="L87" s="162"/>
      <c r="M87" s="163">
        <f>SUM(M82:M86)</f>
        <v>3540.3787</v>
      </c>
      <c r="N87" s="159">
        <f>N82</f>
        <v>0</v>
      </c>
      <c r="O87" s="159">
        <f>O82</f>
        <v>0</v>
      </c>
      <c r="P87" s="159"/>
      <c r="Q87" s="275">
        <f>SUM(Q82:Q86)</f>
        <v>17425.6186386</v>
      </c>
      <c r="R87" s="161"/>
      <c r="S87" s="161">
        <f>SUM(S82:S86)</f>
        <v>108848.73667460002</v>
      </c>
      <c r="T87" s="164">
        <f t="shared" si="16"/>
        <v>1306184.8400952</v>
      </c>
    </row>
    <row r="88" spans="1:20" ht="15">
      <c r="A88" s="155"/>
      <c r="B88" s="359" t="s">
        <v>121</v>
      </c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291"/>
      <c r="T88" s="232">
        <v>149204.1</v>
      </c>
    </row>
    <row r="89" spans="1:20" ht="15">
      <c r="A89" s="155"/>
      <c r="B89" s="359" t="s">
        <v>101</v>
      </c>
      <c r="C89" s="360"/>
      <c r="D89" s="360"/>
      <c r="E89" s="360"/>
      <c r="F89" s="360"/>
      <c r="G89" s="360"/>
      <c r="H89" s="223"/>
      <c r="I89" s="223"/>
      <c r="J89" s="223"/>
      <c r="K89" s="223"/>
      <c r="L89" s="223"/>
      <c r="M89" s="223"/>
      <c r="N89" s="223"/>
      <c r="O89" s="273"/>
      <c r="P89" s="223"/>
      <c r="Q89" s="223"/>
      <c r="R89" s="223"/>
      <c r="S89" s="291"/>
      <c r="T89" s="232">
        <v>23104.08</v>
      </c>
    </row>
    <row r="90" spans="1:20" ht="15">
      <c r="A90" s="155"/>
      <c r="B90" s="359" t="s">
        <v>102</v>
      </c>
      <c r="C90" s="360"/>
      <c r="D90" s="360"/>
      <c r="E90" s="360"/>
      <c r="F90" s="360"/>
      <c r="G90" s="360"/>
      <c r="H90" s="360"/>
      <c r="I90" s="360"/>
      <c r="J90" s="360"/>
      <c r="K90" s="360"/>
      <c r="L90" s="223"/>
      <c r="M90" s="223"/>
      <c r="N90" s="223"/>
      <c r="O90" s="223"/>
      <c r="P90" s="223"/>
      <c r="Q90" s="223"/>
      <c r="R90" s="223"/>
      <c r="S90" s="291"/>
      <c r="T90" s="232">
        <v>0</v>
      </c>
    </row>
    <row r="91" spans="1:20" s="235" customFormat="1" ht="15">
      <c r="A91" s="23"/>
      <c r="B91" s="483" t="s">
        <v>130</v>
      </c>
      <c r="C91" s="484"/>
      <c r="D91" s="484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47">
        <f>S80+S87</f>
        <v>460130.9316746</v>
      </c>
      <c r="T91" s="234">
        <f>T87+T88+T89+T90+T80</f>
        <v>5693879.3600952</v>
      </c>
    </row>
    <row r="92" spans="1:20" s="296" customFormat="1" ht="14.25">
      <c r="A92" s="295"/>
      <c r="B92" s="459" t="s">
        <v>134</v>
      </c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1"/>
    </row>
    <row r="93" spans="1:20" ht="12.75">
      <c r="A93" s="229">
        <v>65</v>
      </c>
      <c r="B93" s="361" t="s">
        <v>116</v>
      </c>
      <c r="C93" s="362"/>
      <c r="D93" s="363"/>
      <c r="E93" s="26">
        <v>14</v>
      </c>
      <c r="F93" s="293">
        <v>3.02</v>
      </c>
      <c r="G93" s="25">
        <v>4264</v>
      </c>
      <c r="H93" s="157">
        <f>F93*G93*15%</f>
        <v>1931.592</v>
      </c>
      <c r="I93" s="157">
        <f>F93*G93+H93</f>
        <v>14808.872000000001</v>
      </c>
      <c r="J93" s="276">
        <v>0.28</v>
      </c>
      <c r="K93" s="124">
        <f>I93*J93</f>
        <v>4146.484160000001</v>
      </c>
      <c r="L93" s="22">
        <v>0.2</v>
      </c>
      <c r="M93" s="124">
        <f>I93*L93</f>
        <v>2961.7744000000002</v>
      </c>
      <c r="N93" s="6"/>
      <c r="O93" s="6"/>
      <c r="P93" s="124">
        <v>33.8</v>
      </c>
      <c r="Q93" s="124">
        <f>I93*P93%</f>
        <v>5005.398736</v>
      </c>
      <c r="R93" s="124"/>
      <c r="S93" s="123">
        <f>I93+M93+Q93+K93</f>
        <v>26922.529296</v>
      </c>
      <c r="T93" s="112">
        <f>S93*12</f>
        <v>323070.35155200004</v>
      </c>
    </row>
    <row r="94" spans="1:20" ht="15" customHeight="1">
      <c r="A94" s="27">
        <v>66</v>
      </c>
      <c r="B94" s="361" t="s">
        <v>55</v>
      </c>
      <c r="C94" s="362"/>
      <c r="D94" s="363"/>
      <c r="E94" s="26">
        <v>14</v>
      </c>
      <c r="F94" s="293">
        <v>2.915</v>
      </c>
      <c r="G94" s="6">
        <v>4264</v>
      </c>
      <c r="H94" s="6"/>
      <c r="I94" s="130">
        <f>F94*G94</f>
        <v>12429.56</v>
      </c>
      <c r="J94" s="271">
        <v>0.21</v>
      </c>
      <c r="K94" s="124">
        <f>I94*J94</f>
        <v>2610.2075999999997</v>
      </c>
      <c r="L94" s="22">
        <v>0.2</v>
      </c>
      <c r="M94" s="124">
        <f>I94*L94</f>
        <v>2485.9120000000003</v>
      </c>
      <c r="N94" s="12"/>
      <c r="O94" s="12"/>
      <c r="P94" s="124" t="s">
        <v>140</v>
      </c>
      <c r="Q94" s="124" t="e">
        <f>I94*P94%</f>
        <v>#VALUE!</v>
      </c>
      <c r="R94" s="12"/>
      <c r="S94" s="123" t="e">
        <f>I94+M94+Q94+K94</f>
        <v>#VALUE!</v>
      </c>
      <c r="T94" s="112" t="e">
        <f>S94*12</f>
        <v>#VALUE!</v>
      </c>
    </row>
    <row r="95" spans="1:21" ht="15" customHeight="1">
      <c r="A95" s="27">
        <v>67</v>
      </c>
      <c r="B95" s="361" t="s">
        <v>55</v>
      </c>
      <c r="C95" s="362"/>
      <c r="D95" s="363"/>
      <c r="E95" s="26">
        <v>13</v>
      </c>
      <c r="F95" s="293">
        <v>2.168</v>
      </c>
      <c r="G95" s="6">
        <v>4000</v>
      </c>
      <c r="H95" s="6"/>
      <c r="I95" s="130">
        <f>F95*G95</f>
        <v>8672</v>
      </c>
      <c r="J95" s="271">
        <v>0.22</v>
      </c>
      <c r="K95" s="124">
        <f>I95*J95</f>
        <v>1907.84</v>
      </c>
      <c r="L95" s="22">
        <v>0.2</v>
      </c>
      <c r="M95" s="124">
        <f>I95*L95</f>
        <v>1734.4</v>
      </c>
      <c r="N95" s="12"/>
      <c r="O95" s="12"/>
      <c r="P95" s="124">
        <v>22.4</v>
      </c>
      <c r="Q95" s="124">
        <f>I95*P95%</f>
        <v>1942.5279999999998</v>
      </c>
      <c r="R95" s="8"/>
      <c r="S95" s="123">
        <f>I95+M95+Q95+K95</f>
        <v>14256.768</v>
      </c>
      <c r="T95" s="112">
        <f>S95*12</f>
        <v>171081.21600000001</v>
      </c>
      <c r="U95" s="46"/>
    </row>
    <row r="96" spans="1:20" ht="12.75" customHeight="1">
      <c r="A96" s="27">
        <v>68</v>
      </c>
      <c r="B96" s="361" t="s">
        <v>55</v>
      </c>
      <c r="C96" s="362"/>
      <c r="D96" s="363"/>
      <c r="E96" s="26">
        <v>12</v>
      </c>
      <c r="F96" s="293">
        <v>0.558</v>
      </c>
      <c r="G96" s="6">
        <v>3735</v>
      </c>
      <c r="H96" s="6"/>
      <c r="I96" s="130">
        <f>F96*G96</f>
        <v>2084.13</v>
      </c>
      <c r="J96" s="271">
        <v>0.167</v>
      </c>
      <c r="K96" s="124">
        <f>I96*J96</f>
        <v>348.04971000000006</v>
      </c>
      <c r="L96" s="22">
        <v>0.2</v>
      </c>
      <c r="M96" s="124">
        <f>I96*L96</f>
        <v>416.826</v>
      </c>
      <c r="N96" s="12"/>
      <c r="O96" s="12"/>
      <c r="P96" s="124">
        <v>23.7</v>
      </c>
      <c r="Q96" s="124">
        <f>I96*P96%</f>
        <v>493.93881</v>
      </c>
      <c r="R96" s="12"/>
      <c r="S96" s="123">
        <f>I96+M96+Q96+K96</f>
        <v>3342.9445200000005</v>
      </c>
      <c r="T96" s="112">
        <f>S96*12</f>
        <v>40115.334240000004</v>
      </c>
    </row>
    <row r="97" spans="1:20" ht="12.75">
      <c r="A97" s="142">
        <v>69</v>
      </c>
      <c r="B97" s="465" t="s">
        <v>55</v>
      </c>
      <c r="C97" s="466"/>
      <c r="D97" s="467"/>
      <c r="E97" s="132">
        <v>11</v>
      </c>
      <c r="F97" s="294">
        <v>0.858</v>
      </c>
      <c r="G97" s="50">
        <v>3471</v>
      </c>
      <c r="H97" s="50"/>
      <c r="I97" s="130">
        <f>F97*G97</f>
        <v>2978.118</v>
      </c>
      <c r="J97" s="272">
        <v>0.125</v>
      </c>
      <c r="K97" s="124">
        <f>I97*J97</f>
        <v>372.26475</v>
      </c>
      <c r="L97" s="22">
        <v>0.2</v>
      </c>
      <c r="M97" s="141">
        <f>I97*L97</f>
        <v>595.6236</v>
      </c>
      <c r="N97" s="72"/>
      <c r="O97" s="72"/>
      <c r="P97" s="124">
        <v>0</v>
      </c>
      <c r="Q97" s="124">
        <f>I97*P97%</f>
        <v>0</v>
      </c>
      <c r="R97" s="72"/>
      <c r="S97" s="169">
        <f>I97+M97+Q97+K97</f>
        <v>3946.0063499999997</v>
      </c>
      <c r="T97" s="170">
        <f>S97*12</f>
        <v>47352.076199999996</v>
      </c>
    </row>
    <row r="98" spans="1:20" ht="26.25" customHeight="1">
      <c r="A98" s="165"/>
      <c r="B98" s="468" t="s">
        <v>133</v>
      </c>
      <c r="C98" s="469"/>
      <c r="D98" s="470"/>
      <c r="E98" s="166"/>
      <c r="F98" s="168">
        <f>SUM(F93:F97)</f>
        <v>9.519000000000002</v>
      </c>
      <c r="G98" s="167"/>
      <c r="H98" s="168">
        <f>SUM(H93:H97)</f>
        <v>1931.592</v>
      </c>
      <c r="I98" s="168">
        <f aca="true" t="shared" si="17" ref="I98:R98">SUM(I93:I97)</f>
        <v>40972.68</v>
      </c>
      <c r="J98" s="167"/>
      <c r="K98" s="168">
        <f t="shared" si="17"/>
        <v>9384.84622</v>
      </c>
      <c r="L98" s="167"/>
      <c r="M98" s="168">
        <f t="shared" si="17"/>
        <v>8194.536</v>
      </c>
      <c r="N98" s="167">
        <f t="shared" si="17"/>
        <v>0</v>
      </c>
      <c r="O98" s="167">
        <f t="shared" si="17"/>
        <v>0</v>
      </c>
      <c r="P98" s="167"/>
      <c r="Q98" s="168" t="e">
        <f t="shared" si="17"/>
        <v>#VALUE!</v>
      </c>
      <c r="R98" s="167">
        <f t="shared" si="17"/>
        <v>0</v>
      </c>
      <c r="S98" s="168" t="e">
        <f>SUM(S93:S97)</f>
        <v>#VALUE!</v>
      </c>
      <c r="T98" s="168" t="e">
        <f>SUM(T93:T97)</f>
        <v>#VALUE!</v>
      </c>
    </row>
    <row r="99" spans="1:20" ht="15">
      <c r="A99" s="171"/>
      <c r="B99" s="359" t="s">
        <v>121</v>
      </c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90"/>
      <c r="S99" s="172"/>
      <c r="T99" s="298">
        <v>352368</v>
      </c>
    </row>
    <row r="100" spans="1:20" ht="15">
      <c r="A100" s="391" t="s">
        <v>101</v>
      </c>
      <c r="B100" s="392"/>
      <c r="C100" s="392"/>
      <c r="D100" s="392"/>
      <c r="E100" s="392"/>
      <c r="F100" s="392"/>
      <c r="G100" s="201"/>
      <c r="H100" s="201"/>
      <c r="I100" s="201"/>
      <c r="J100" s="201"/>
      <c r="K100" s="201" t="s">
        <v>141</v>
      </c>
      <c r="L100" s="201"/>
      <c r="M100" s="201"/>
      <c r="N100" s="201"/>
      <c r="O100" s="201"/>
      <c r="P100" s="201"/>
      <c r="Q100" s="201"/>
      <c r="R100" s="202"/>
      <c r="S100" s="172"/>
      <c r="T100" s="298">
        <v>0</v>
      </c>
    </row>
    <row r="101" spans="1:20" ht="15">
      <c r="A101" s="277"/>
      <c r="B101" s="377" t="s">
        <v>102</v>
      </c>
      <c r="C101" s="378"/>
      <c r="D101" s="378"/>
      <c r="E101" s="378"/>
      <c r="F101" s="378"/>
      <c r="G101" s="378"/>
      <c r="H101" s="378"/>
      <c r="I101" s="378"/>
      <c r="J101" s="378"/>
      <c r="K101" s="278"/>
      <c r="L101" s="278"/>
      <c r="M101" s="278"/>
      <c r="N101" s="278"/>
      <c r="O101" s="278"/>
      <c r="P101" s="278"/>
      <c r="Q101" s="278"/>
      <c r="R101" s="279"/>
      <c r="S101" s="280"/>
      <c r="T101" s="299">
        <v>69925.11</v>
      </c>
    </row>
    <row r="102" spans="1:20" s="290" customFormat="1" ht="15">
      <c r="A102" s="237"/>
      <c r="B102" s="365" t="s">
        <v>129</v>
      </c>
      <c r="C102" s="365"/>
      <c r="D102" s="365"/>
      <c r="E102" s="288"/>
      <c r="F102" s="288"/>
      <c r="G102" s="288"/>
      <c r="H102" s="288"/>
      <c r="I102" s="288"/>
      <c r="J102" s="288"/>
      <c r="K102" s="289"/>
      <c r="L102" s="289"/>
      <c r="M102" s="289"/>
      <c r="N102" s="289"/>
      <c r="O102" s="289"/>
      <c r="P102" s="289"/>
      <c r="Q102" s="289"/>
      <c r="R102" s="289"/>
      <c r="S102" s="297">
        <v>68355.54</v>
      </c>
      <c r="T102" s="300" t="e">
        <f>T98+T99+T100+T101</f>
        <v>#VALUE!</v>
      </c>
    </row>
    <row r="103" spans="1:20" ht="15">
      <c r="A103" s="281"/>
      <c r="B103" s="282"/>
      <c r="C103" s="283"/>
      <c r="D103" s="283"/>
      <c r="E103" s="283"/>
      <c r="F103" s="283"/>
      <c r="G103" s="283"/>
      <c r="H103" s="283"/>
      <c r="I103" s="283"/>
      <c r="J103" s="283"/>
      <c r="K103" s="284"/>
      <c r="L103" s="284"/>
      <c r="M103" s="284"/>
      <c r="N103" s="284"/>
      <c r="O103" s="284"/>
      <c r="P103" s="284"/>
      <c r="Q103" s="284"/>
      <c r="R103" s="285"/>
      <c r="S103" s="286"/>
      <c r="T103" s="287"/>
    </row>
    <row r="104" spans="1:21" s="244" customFormat="1" ht="15.75">
      <c r="A104" s="239"/>
      <c r="B104" s="364" t="s">
        <v>51</v>
      </c>
      <c r="C104" s="364"/>
      <c r="D104" s="364"/>
      <c r="E104" s="240"/>
      <c r="F104" s="241">
        <f>F80+F87+F98</f>
        <v>111.809</v>
      </c>
      <c r="G104" s="241">
        <f aca="true" t="shared" si="18" ref="G104:S104">G80+G87+G98</f>
        <v>0</v>
      </c>
      <c r="H104" s="241">
        <f t="shared" si="18"/>
        <v>3300.3360000000002</v>
      </c>
      <c r="I104" s="241">
        <f t="shared" si="18"/>
        <v>344860.514</v>
      </c>
      <c r="J104" s="241">
        <f t="shared" si="18"/>
        <v>0</v>
      </c>
      <c r="K104" s="241">
        <f t="shared" si="18"/>
        <v>41680.16155600001</v>
      </c>
      <c r="L104" s="241">
        <f t="shared" si="18"/>
        <v>0</v>
      </c>
      <c r="M104" s="241">
        <f t="shared" si="18"/>
        <v>15247.479700000002</v>
      </c>
      <c r="N104" s="241">
        <f t="shared" si="18"/>
        <v>0</v>
      </c>
      <c r="O104" s="241">
        <f t="shared" si="18"/>
        <v>3171.6000000000004</v>
      </c>
      <c r="P104" s="241">
        <f t="shared" si="18"/>
        <v>0</v>
      </c>
      <c r="Q104" s="241" t="e">
        <f t="shared" si="18"/>
        <v>#VALUE!</v>
      </c>
      <c r="R104" s="241">
        <f t="shared" si="18"/>
        <v>91818.45000000001</v>
      </c>
      <c r="S104" s="241" t="e">
        <f t="shared" si="18"/>
        <v>#VALUE!</v>
      </c>
      <c r="T104" s="242" t="e">
        <f>T91+T102</f>
        <v>#VALUE!</v>
      </c>
      <c r="U104" s="243"/>
    </row>
    <row r="105" spans="1:21" ht="15.75">
      <c r="A105" s="91"/>
      <c r="B105" s="96"/>
      <c r="C105" s="96"/>
      <c r="D105" s="96"/>
      <c r="E105" s="92"/>
      <c r="F105" s="93"/>
      <c r="G105" s="92"/>
      <c r="H105" s="92"/>
      <c r="I105" s="92"/>
      <c r="J105" s="92"/>
      <c r="K105" s="92"/>
      <c r="L105" s="92"/>
      <c r="M105" s="92"/>
      <c r="N105" s="92"/>
      <c r="O105" s="94"/>
      <c r="P105" s="92"/>
      <c r="Q105" s="92"/>
      <c r="R105" s="92"/>
      <c r="S105" s="95"/>
      <c r="T105" s="98"/>
      <c r="U105" s="46"/>
    </row>
    <row r="106" spans="1:22" ht="15">
      <c r="A106" s="83"/>
      <c r="B106" s="84"/>
      <c r="C106" s="85"/>
      <c r="D106" s="85"/>
      <c r="E106" s="85"/>
      <c r="F106" s="89"/>
      <c r="G106" s="86"/>
      <c r="H106" s="86"/>
      <c r="I106" s="86"/>
      <c r="J106" s="84"/>
      <c r="K106" s="87"/>
      <c r="L106" s="84"/>
      <c r="M106" s="87"/>
      <c r="N106" s="84"/>
      <c r="O106" s="87"/>
      <c r="P106" s="87"/>
      <c r="Q106" s="87"/>
      <c r="R106" s="87"/>
      <c r="S106" s="88"/>
      <c r="T106" s="88"/>
      <c r="V106" s="46"/>
    </row>
    <row r="107" spans="1:19" ht="15">
      <c r="A107" s="30"/>
      <c r="B107" s="47" t="s">
        <v>58</v>
      </c>
      <c r="C107" s="47"/>
      <c r="D107" s="47"/>
      <c r="E107" s="31"/>
      <c r="F107" s="89"/>
      <c r="G107" s="33"/>
      <c r="H107" s="33"/>
      <c r="I107" s="31"/>
      <c r="J107" s="31"/>
      <c r="K107" s="31"/>
      <c r="L107" s="31"/>
      <c r="M107" s="31"/>
      <c r="N107" s="31" t="s">
        <v>113</v>
      </c>
      <c r="O107" s="31"/>
      <c r="P107" s="31"/>
      <c r="Q107" s="31"/>
      <c r="R107" s="31"/>
      <c r="S107" s="31"/>
    </row>
    <row r="108" spans="1:19" ht="15">
      <c r="A108" s="30"/>
      <c r="B108" s="47"/>
      <c r="C108" s="47"/>
      <c r="D108" s="47"/>
      <c r="E108" s="31"/>
      <c r="F108" s="89"/>
      <c r="G108" s="33"/>
      <c r="H108" s="33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ht="15">
      <c r="A109" s="30"/>
      <c r="B109" s="31" t="s">
        <v>14</v>
      </c>
      <c r="C109" s="31"/>
      <c r="D109" s="31"/>
      <c r="E109" s="31"/>
      <c r="F109" s="89"/>
      <c r="G109" s="33"/>
      <c r="H109" s="33"/>
      <c r="I109" s="31"/>
      <c r="J109" s="31"/>
      <c r="K109" s="31"/>
      <c r="L109" s="31"/>
      <c r="M109" s="31"/>
      <c r="N109" s="31" t="s">
        <v>114</v>
      </c>
      <c r="O109" s="31"/>
      <c r="P109" s="31"/>
      <c r="Q109" s="31"/>
      <c r="R109" s="31"/>
      <c r="S109" s="31"/>
    </row>
    <row r="110" spans="1:19" ht="15">
      <c r="A110" s="30"/>
      <c r="B110" s="31"/>
      <c r="C110" s="31"/>
      <c r="D110" s="31"/>
      <c r="E110" s="31"/>
      <c r="F110" s="89"/>
      <c r="G110" s="33"/>
      <c r="H110" s="33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ht="15">
      <c r="A111" s="30"/>
      <c r="B111" s="76" t="s">
        <v>29</v>
      </c>
      <c r="C111" s="30"/>
      <c r="D111" s="30"/>
      <c r="E111" s="30"/>
      <c r="F111" s="89"/>
      <c r="G111" s="33"/>
      <c r="H111" s="33"/>
      <c r="I111" s="30"/>
      <c r="J111" s="30"/>
      <c r="K111" s="30"/>
      <c r="L111" s="30"/>
      <c r="M111" s="30"/>
      <c r="N111" s="330" t="s">
        <v>115</v>
      </c>
      <c r="O111" s="330"/>
      <c r="P111" s="30"/>
      <c r="Q111" s="330"/>
      <c r="R111" s="330"/>
      <c r="S111" s="330"/>
    </row>
    <row r="112" spans="1:19" ht="12.75">
      <c r="A112" s="30"/>
      <c r="B112" s="30"/>
      <c r="C112" s="31"/>
      <c r="D112" s="31"/>
      <c r="E112" s="31"/>
      <c r="F112" s="32"/>
      <c r="G112" s="33"/>
      <c r="H112" s="33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20" ht="12.75">
      <c r="A113" s="1"/>
      <c r="D113" s="2"/>
      <c r="E113" s="2"/>
      <c r="F113" s="2"/>
      <c r="G113" s="2"/>
      <c r="H113" s="2"/>
      <c r="I113" s="2"/>
      <c r="J113" s="335" t="s">
        <v>44</v>
      </c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</row>
    <row r="114" spans="1:20" ht="12.75">
      <c r="A114" s="1"/>
      <c r="D114" s="335" t="s">
        <v>31</v>
      </c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77">
        <f>F153</f>
        <v>24.8</v>
      </c>
      <c r="R114" s="77"/>
      <c r="S114" s="1" t="s">
        <v>24</v>
      </c>
      <c r="T114" s="1"/>
    </row>
    <row r="115" spans="1:20" ht="12.75">
      <c r="A115" s="1"/>
      <c r="D115" s="2"/>
      <c r="E115" s="2"/>
      <c r="F115" s="1" t="s">
        <v>33</v>
      </c>
      <c r="G115" s="1"/>
      <c r="H115" s="1"/>
      <c r="I115" s="1"/>
      <c r="J115" s="1"/>
      <c r="K115" s="1"/>
      <c r="L115" s="336" t="s">
        <v>43</v>
      </c>
      <c r="M115" s="336"/>
      <c r="N115" s="336"/>
      <c r="O115" s="336"/>
      <c r="P115" s="336"/>
      <c r="Q115" s="336"/>
      <c r="R115" s="75"/>
      <c r="S115" s="116">
        <f>S153</f>
        <v>131665.5</v>
      </c>
      <c r="T115" t="s">
        <v>22</v>
      </c>
    </row>
    <row r="116" spans="1:20" ht="12.75">
      <c r="A116" s="1"/>
      <c r="D116" s="2"/>
      <c r="E116" s="2"/>
      <c r="F116" s="2"/>
      <c r="G116" s="2"/>
      <c r="H116" s="2"/>
      <c r="I116" s="2"/>
      <c r="J116" s="336" t="s">
        <v>139</v>
      </c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</row>
    <row r="117" spans="1:20" ht="12.75">
      <c r="A117" s="1"/>
      <c r="D117" s="2"/>
      <c r="E117" s="2"/>
      <c r="F117" s="1" t="s">
        <v>34</v>
      </c>
      <c r="G117" s="1"/>
      <c r="H117" s="1"/>
      <c r="I117" s="1" t="s">
        <v>21</v>
      </c>
      <c r="J117" s="1"/>
      <c r="K117" s="1"/>
      <c r="L117" s="1"/>
      <c r="M117" s="336" t="s">
        <v>57</v>
      </c>
      <c r="N117" s="336"/>
      <c r="O117" s="336"/>
      <c r="P117" s="336"/>
      <c r="Q117" s="336"/>
      <c r="R117" s="336"/>
      <c r="S117" s="336"/>
      <c r="T117" s="336"/>
    </row>
    <row r="118" spans="1:21" ht="12.75">
      <c r="A118" s="1"/>
      <c r="B118" t="s">
        <v>21</v>
      </c>
      <c r="D118" s="2" t="s">
        <v>21</v>
      </c>
      <c r="E118" s="2"/>
      <c r="F118" s="2"/>
      <c r="G118" s="1" t="s">
        <v>32</v>
      </c>
      <c r="H118" s="1"/>
      <c r="I118" s="1"/>
      <c r="J118" s="1"/>
      <c r="K118" s="1"/>
      <c r="L118" s="1"/>
      <c r="M118" s="1" t="s">
        <v>35</v>
      </c>
      <c r="N118" s="1"/>
      <c r="O118" s="1"/>
      <c r="P118" s="1"/>
      <c r="Q118" s="1"/>
      <c r="R118" s="1"/>
      <c r="S118" s="335" t="s">
        <v>63</v>
      </c>
      <c r="T118" s="335"/>
      <c r="U118" s="335"/>
    </row>
    <row r="119" spans="1:17" ht="12.75">
      <c r="A119" s="1"/>
      <c r="D119" s="2" t="s">
        <v>21</v>
      </c>
      <c r="E119" s="2"/>
      <c r="F119" s="2"/>
      <c r="G119" s="2"/>
      <c r="H119" s="2"/>
      <c r="I119" s="433"/>
      <c r="J119" s="433"/>
      <c r="K119" s="433"/>
      <c r="L119" s="433"/>
      <c r="M119" s="433"/>
      <c r="N119" s="433"/>
      <c r="O119" s="433"/>
      <c r="P119" s="433"/>
      <c r="Q119" t="s">
        <v>64</v>
      </c>
    </row>
    <row r="120" spans="1:20" ht="20.25">
      <c r="A120" s="382" t="s">
        <v>56</v>
      </c>
      <c r="B120" s="382"/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</row>
    <row r="121" spans="1:20" ht="18">
      <c r="A121" s="383" t="s">
        <v>66</v>
      </c>
      <c r="B121" s="383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</row>
    <row r="122" spans="1:20" ht="18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</row>
    <row r="123" spans="1:18" ht="13.5" thickBot="1">
      <c r="A123" s="1"/>
      <c r="D123" s="409" t="s">
        <v>65</v>
      </c>
      <c r="E123" s="409"/>
      <c r="F123" s="409"/>
      <c r="G123" s="409"/>
      <c r="H123" s="409"/>
      <c r="I123" s="409"/>
      <c r="J123" s="379" t="s">
        <v>122</v>
      </c>
      <c r="K123" s="379"/>
      <c r="L123" s="379"/>
      <c r="M123" s="379"/>
      <c r="N123" s="379"/>
      <c r="O123" s="379"/>
      <c r="P123" s="379"/>
      <c r="Q123" s="379"/>
      <c r="R123" s="379"/>
    </row>
    <row r="124" spans="1:20" ht="63.75" customHeight="1">
      <c r="A124" s="380"/>
      <c r="B124" s="350" t="s">
        <v>0</v>
      </c>
      <c r="C124" s="351"/>
      <c r="D124" s="352"/>
      <c r="E124" s="388" t="s">
        <v>9</v>
      </c>
      <c r="F124" s="331" t="s">
        <v>36</v>
      </c>
      <c r="G124" s="333" t="s">
        <v>25</v>
      </c>
      <c r="H124" s="138"/>
      <c r="I124" s="386" t="s">
        <v>37</v>
      </c>
      <c r="J124" s="333" t="s">
        <v>26</v>
      </c>
      <c r="K124" s="333"/>
      <c r="L124" s="333" t="s">
        <v>41</v>
      </c>
      <c r="M124" s="333"/>
      <c r="N124" s="473" t="s">
        <v>27</v>
      </c>
      <c r="O124" s="474"/>
      <c r="P124" s="471" t="s">
        <v>10</v>
      </c>
      <c r="Q124" s="472"/>
      <c r="R124" s="337" t="s">
        <v>107</v>
      </c>
      <c r="S124" s="393" t="s">
        <v>28</v>
      </c>
      <c r="T124" s="384" t="s">
        <v>105</v>
      </c>
    </row>
    <row r="125" spans="1:20" ht="27.75" customHeight="1" thickBot="1">
      <c r="A125" s="381"/>
      <c r="B125" s="353"/>
      <c r="C125" s="354"/>
      <c r="D125" s="355"/>
      <c r="E125" s="389"/>
      <c r="F125" s="332"/>
      <c r="G125" s="334"/>
      <c r="H125" s="139"/>
      <c r="I125" s="387"/>
      <c r="J125" s="78" t="s">
        <v>1</v>
      </c>
      <c r="K125" s="78" t="s">
        <v>2</v>
      </c>
      <c r="L125" s="79" t="s">
        <v>1</v>
      </c>
      <c r="M125" s="79" t="s">
        <v>2</v>
      </c>
      <c r="N125" s="79" t="s">
        <v>1</v>
      </c>
      <c r="O125" s="79" t="s">
        <v>2</v>
      </c>
      <c r="P125" s="79" t="s">
        <v>1</v>
      </c>
      <c r="Q125" s="221" t="s">
        <v>2</v>
      </c>
      <c r="R125" s="338"/>
      <c r="S125" s="394"/>
      <c r="T125" s="385"/>
    </row>
    <row r="126" spans="1:20" ht="12.75">
      <c r="A126" s="4">
        <v>1</v>
      </c>
      <c r="B126" s="347">
        <v>2</v>
      </c>
      <c r="C126" s="348"/>
      <c r="D126" s="349"/>
      <c r="E126" s="3">
        <v>3</v>
      </c>
      <c r="F126" s="5">
        <v>4</v>
      </c>
      <c r="G126" s="6">
        <v>5</v>
      </c>
      <c r="H126" s="6"/>
      <c r="I126" s="3">
        <v>6</v>
      </c>
      <c r="J126" s="3">
        <v>7</v>
      </c>
      <c r="K126" s="3">
        <v>8</v>
      </c>
      <c r="L126" s="3">
        <v>9</v>
      </c>
      <c r="M126" s="3">
        <v>10</v>
      </c>
      <c r="N126" s="3">
        <v>11</v>
      </c>
      <c r="O126" s="3">
        <v>12</v>
      </c>
      <c r="P126" s="3">
        <v>13</v>
      </c>
      <c r="Q126" s="3">
        <v>14</v>
      </c>
      <c r="R126" s="222">
        <v>15</v>
      </c>
      <c r="S126" s="51">
        <v>16</v>
      </c>
      <c r="T126" s="57">
        <v>17</v>
      </c>
    </row>
    <row r="127" spans="1:20" ht="15.75" thickBot="1">
      <c r="A127" s="7"/>
      <c r="B127" s="356"/>
      <c r="C127" s="357"/>
      <c r="D127" s="358"/>
      <c r="E127" s="70"/>
      <c r="F127" s="182"/>
      <c r="G127" s="50"/>
      <c r="H127" s="50"/>
      <c r="I127" s="183"/>
      <c r="J127" s="183" t="s">
        <v>45</v>
      </c>
      <c r="K127" s="183"/>
      <c r="L127" s="183"/>
      <c r="M127" s="183"/>
      <c r="N127" s="184"/>
      <c r="O127" s="72"/>
      <c r="P127" s="70"/>
      <c r="Q127" s="70"/>
      <c r="R127" s="185"/>
      <c r="S127" s="185"/>
      <c r="T127" s="308"/>
    </row>
    <row r="128" spans="1:20" ht="15.75" thickBot="1">
      <c r="A128" s="7"/>
      <c r="B128" s="414" t="s">
        <v>12</v>
      </c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396"/>
      <c r="S128" s="415"/>
      <c r="T128" s="309"/>
    </row>
    <row r="129" spans="1:20" ht="12.75">
      <c r="A129" s="13" t="s">
        <v>3</v>
      </c>
      <c r="B129" s="416" t="s">
        <v>4</v>
      </c>
      <c r="C129" s="417"/>
      <c r="D129" s="418"/>
      <c r="E129" s="186">
        <v>17</v>
      </c>
      <c r="F129" s="187">
        <v>1</v>
      </c>
      <c r="G129" s="323">
        <v>5286</v>
      </c>
      <c r="H129" s="188"/>
      <c r="I129" s="304">
        <v>5286</v>
      </c>
      <c r="J129" s="189"/>
      <c r="K129" s="190">
        <f>I129*J129%</f>
        <v>0</v>
      </c>
      <c r="L129" s="191"/>
      <c r="M129" s="190">
        <f>I129*L129</f>
        <v>0</v>
      </c>
      <c r="N129" s="321">
        <v>0.35</v>
      </c>
      <c r="O129" s="186">
        <f>G129*N129</f>
        <v>1850.1</v>
      </c>
      <c r="P129" s="191"/>
      <c r="Q129" s="192">
        <f>I129*P129</f>
        <v>0</v>
      </c>
      <c r="R129" s="17"/>
      <c r="S129" s="301">
        <f>K129+M129+O129+Q129</f>
        <v>1850.1</v>
      </c>
      <c r="T129" s="298">
        <f>S129*12</f>
        <v>22201.199999999997</v>
      </c>
    </row>
    <row r="130" spans="1:20" ht="29.25" customHeight="1">
      <c r="A130" s="27">
        <v>2</v>
      </c>
      <c r="B130" s="366" t="s">
        <v>108</v>
      </c>
      <c r="C130" s="367"/>
      <c r="D130" s="367"/>
      <c r="E130" s="18">
        <v>0.9</v>
      </c>
      <c r="F130" s="16">
        <v>1</v>
      </c>
      <c r="G130" s="212">
        <f>E130*G129</f>
        <v>4757.400000000001</v>
      </c>
      <c r="H130" s="14"/>
      <c r="I130" s="121">
        <v>4757.4</v>
      </c>
      <c r="J130" s="43"/>
      <c r="K130" s="17"/>
      <c r="L130" s="44"/>
      <c r="M130" s="17"/>
      <c r="N130" s="322">
        <v>0.3</v>
      </c>
      <c r="O130" s="15">
        <f>G130*N130</f>
        <v>1427.22</v>
      </c>
      <c r="P130" s="44"/>
      <c r="Q130" s="17"/>
      <c r="R130" s="17"/>
      <c r="S130" s="306">
        <f>K130+M130+O130+Q130</f>
        <v>1427.22</v>
      </c>
      <c r="T130" s="298">
        <f>S130*12</f>
        <v>17126.64</v>
      </c>
    </row>
    <row r="131" spans="1:20" ht="33.75" customHeight="1" thickBot="1">
      <c r="A131" s="27">
        <v>3</v>
      </c>
      <c r="B131" s="366" t="s">
        <v>109</v>
      </c>
      <c r="C131" s="367"/>
      <c r="D131" s="367"/>
      <c r="E131" s="18">
        <v>0.9</v>
      </c>
      <c r="F131" s="16">
        <v>1</v>
      </c>
      <c r="G131" s="212">
        <f>E131*G129</f>
        <v>4757.400000000001</v>
      </c>
      <c r="H131" s="14"/>
      <c r="I131" s="121">
        <v>4757.4</v>
      </c>
      <c r="J131" s="43"/>
      <c r="K131" s="17"/>
      <c r="L131" s="44"/>
      <c r="M131" s="17"/>
      <c r="N131" s="322">
        <v>0.2</v>
      </c>
      <c r="O131" s="15">
        <f>G131*N131</f>
        <v>951.4800000000001</v>
      </c>
      <c r="P131" s="44"/>
      <c r="Q131" s="17"/>
      <c r="R131" s="63"/>
      <c r="S131" s="306">
        <f>K131+M131+O131+Q131</f>
        <v>951.4800000000001</v>
      </c>
      <c r="T131" s="298">
        <f>S131*12</f>
        <v>11417.760000000002</v>
      </c>
    </row>
    <row r="132" spans="1:20" ht="15.75" thickBot="1">
      <c r="A132" s="103"/>
      <c r="B132" s="419" t="s">
        <v>40</v>
      </c>
      <c r="C132" s="420"/>
      <c r="D132" s="421"/>
      <c r="E132" s="176"/>
      <c r="F132" s="177">
        <f>SUM(F129:F131)</f>
        <v>3</v>
      </c>
      <c r="G132" s="305">
        <f>I132/F132</f>
        <v>4933.599999999999</v>
      </c>
      <c r="H132" s="176"/>
      <c r="I132" s="305">
        <f>SUM(I129:I131)</f>
        <v>14800.8</v>
      </c>
      <c r="J132" s="179"/>
      <c r="K132" s="178">
        <f>SUM(K129:K129)</f>
        <v>0</v>
      </c>
      <c r="L132" s="176"/>
      <c r="M132" s="178">
        <f>SUM(M129:M129)</f>
        <v>0</v>
      </c>
      <c r="N132" s="180"/>
      <c r="O132" s="176">
        <f>SUM(O129:O131)</f>
        <v>4228.8</v>
      </c>
      <c r="P132" s="176"/>
      <c r="Q132" s="181">
        <f>SUM(Q129:Q129)</f>
        <v>0</v>
      </c>
      <c r="R132" s="303"/>
      <c r="S132" s="302">
        <f>K132+M132+O132+Q132</f>
        <v>4228.8</v>
      </c>
      <c r="T132" s="298">
        <f>S132*12</f>
        <v>50745.600000000006</v>
      </c>
    </row>
    <row r="133" spans="1:20" ht="15">
      <c r="A133" s="13"/>
      <c r="B133" s="395" t="s">
        <v>126</v>
      </c>
      <c r="C133" s="396"/>
      <c r="D133" s="396"/>
      <c r="E133" s="396"/>
      <c r="F133" s="396"/>
      <c r="G133" s="396"/>
      <c r="H133" s="396"/>
      <c r="I133" s="396"/>
      <c r="J133" s="396"/>
      <c r="K133" s="396"/>
      <c r="L133" s="396"/>
      <c r="M133" s="396"/>
      <c r="N133" s="396"/>
      <c r="O133" s="396"/>
      <c r="P133" s="396"/>
      <c r="Q133" s="396"/>
      <c r="R133" s="413"/>
      <c r="S133" s="396"/>
      <c r="T133" s="309"/>
    </row>
    <row r="134" spans="1:20" ht="15" customHeight="1">
      <c r="A134" s="82">
        <v>7</v>
      </c>
      <c r="B134" s="339" t="s">
        <v>110</v>
      </c>
      <c r="C134" s="340"/>
      <c r="D134" s="341"/>
      <c r="E134" s="214">
        <v>0.9</v>
      </c>
      <c r="F134" s="215">
        <v>1</v>
      </c>
      <c r="G134" s="124">
        <f>E134*G129</f>
        <v>4757.400000000001</v>
      </c>
      <c r="H134" s="6"/>
      <c r="I134" s="124">
        <v>4757.4</v>
      </c>
      <c r="J134" s="6"/>
      <c r="K134" s="6"/>
      <c r="L134" s="6"/>
      <c r="M134" s="6"/>
      <c r="N134" s="156">
        <v>0.3</v>
      </c>
      <c r="O134" s="6">
        <f>G134*N134</f>
        <v>1427.22</v>
      </c>
      <c r="P134" s="6"/>
      <c r="Q134" s="6"/>
      <c r="R134" s="6"/>
      <c r="S134" s="307">
        <f>K134+M134+O134</f>
        <v>1427.22</v>
      </c>
      <c r="T134" s="310">
        <f>S134*12</f>
        <v>17126.64</v>
      </c>
    </row>
    <row r="135" spans="1:20" ht="15.75" thickBot="1">
      <c r="A135" s="82">
        <v>8</v>
      </c>
      <c r="B135" s="373" t="s">
        <v>111</v>
      </c>
      <c r="C135" s="374"/>
      <c r="D135" s="375"/>
      <c r="E135" s="214">
        <v>0.9</v>
      </c>
      <c r="F135" s="215">
        <v>1</v>
      </c>
      <c r="G135" s="124">
        <v>4282</v>
      </c>
      <c r="H135" s="6"/>
      <c r="I135" s="124">
        <v>4282</v>
      </c>
      <c r="J135" s="6"/>
      <c r="K135" s="6"/>
      <c r="L135" s="6"/>
      <c r="M135" s="6"/>
      <c r="N135" s="156">
        <v>0.3</v>
      </c>
      <c r="O135" s="6">
        <f>G135*N135</f>
        <v>1284.6</v>
      </c>
      <c r="P135" s="6"/>
      <c r="Q135" s="6"/>
      <c r="R135" s="6"/>
      <c r="S135" s="307">
        <f>K135+M135+O135</f>
        <v>1284.6</v>
      </c>
      <c r="T135" s="310">
        <f>S135*12</f>
        <v>15415.199999999999</v>
      </c>
    </row>
    <row r="136" spans="1:20" ht="15.75" thickBot="1">
      <c r="A136" s="97"/>
      <c r="B136" s="370" t="s">
        <v>39</v>
      </c>
      <c r="C136" s="371"/>
      <c r="D136" s="372"/>
      <c r="E136" s="136"/>
      <c r="F136" s="35">
        <f>F134+F135</f>
        <v>2</v>
      </c>
      <c r="G136" s="35">
        <f>I136/F136</f>
        <v>4519.7</v>
      </c>
      <c r="H136" s="35"/>
      <c r="I136" s="135">
        <f>I134+I135</f>
        <v>9039.4</v>
      </c>
      <c r="J136" s="136"/>
      <c r="K136" s="137"/>
      <c r="L136" s="136"/>
      <c r="M136" s="35"/>
      <c r="N136" s="35"/>
      <c r="O136" s="35">
        <f>SUM(O134:O135)</f>
        <v>2711.8199999999997</v>
      </c>
      <c r="P136" s="136"/>
      <c r="Q136" s="213"/>
      <c r="R136" s="238"/>
      <c r="S136" s="146">
        <f>K136+M136+O136</f>
        <v>2711.8199999999997</v>
      </c>
      <c r="T136" s="300">
        <f>S136*12</f>
        <v>32541.839999999997</v>
      </c>
    </row>
    <row r="137" spans="1:20" ht="15">
      <c r="A137" s="311"/>
      <c r="B137" s="396" t="s">
        <v>127</v>
      </c>
      <c r="C137" s="396"/>
      <c r="D137" s="396"/>
      <c r="E137" s="396"/>
      <c r="F137" s="396"/>
      <c r="G137" s="396"/>
      <c r="H137" s="396"/>
      <c r="I137" s="396"/>
      <c r="J137" s="396"/>
      <c r="K137" s="396"/>
      <c r="L137" s="396"/>
      <c r="M137" s="396"/>
      <c r="N137" s="396"/>
      <c r="O137" s="396"/>
      <c r="P137" s="396"/>
      <c r="Q137" s="396"/>
      <c r="R137" s="413"/>
      <c r="S137" s="396"/>
      <c r="T137" s="312"/>
    </row>
    <row r="138" spans="1:20" ht="12.75">
      <c r="A138" s="142">
        <v>9</v>
      </c>
      <c r="B138" s="327" t="s">
        <v>106</v>
      </c>
      <c r="C138" s="328"/>
      <c r="D138" s="328"/>
      <c r="E138" s="6">
        <v>2</v>
      </c>
      <c r="F138" s="6">
        <v>1</v>
      </c>
      <c r="G138" s="124">
        <v>1921</v>
      </c>
      <c r="H138" s="6"/>
      <c r="I138" s="124">
        <v>1921</v>
      </c>
      <c r="J138" s="6"/>
      <c r="K138" s="314"/>
      <c r="L138" s="6"/>
      <c r="M138" s="314"/>
      <c r="N138" s="6"/>
      <c r="O138" s="314"/>
      <c r="P138" s="6"/>
      <c r="Q138" s="314"/>
      <c r="R138" s="124">
        <f>3723-I138</f>
        <v>1802</v>
      </c>
      <c r="S138" s="256">
        <f>G138+R138</f>
        <v>3723</v>
      </c>
      <c r="T138" s="313">
        <f>S138*12</f>
        <v>44676</v>
      </c>
    </row>
    <row r="139" spans="1:20" ht="12.75">
      <c r="A139" s="27">
        <v>10</v>
      </c>
      <c r="B139" s="327" t="s">
        <v>98</v>
      </c>
      <c r="C139" s="328"/>
      <c r="D139" s="329"/>
      <c r="E139" s="6">
        <v>1</v>
      </c>
      <c r="F139" s="6">
        <v>1</v>
      </c>
      <c r="G139" s="124">
        <v>1762</v>
      </c>
      <c r="H139" s="6"/>
      <c r="I139" s="124">
        <v>1762</v>
      </c>
      <c r="J139" s="6"/>
      <c r="K139" s="6"/>
      <c r="L139" s="6"/>
      <c r="M139" s="6"/>
      <c r="N139" s="6"/>
      <c r="O139" s="6"/>
      <c r="P139" s="6"/>
      <c r="Q139" s="6"/>
      <c r="R139" s="124">
        <f aca="true" t="shared" si="19" ref="R139:R145">3723-I139</f>
        <v>1961</v>
      </c>
      <c r="S139" s="256">
        <f aca="true" t="shared" si="20" ref="S139:S145">G139+R139</f>
        <v>3723</v>
      </c>
      <c r="T139" s="313">
        <f aca="true" t="shared" si="21" ref="T139:T145">S139*12</f>
        <v>44676</v>
      </c>
    </row>
    <row r="140" spans="1:20" ht="12.75">
      <c r="A140" s="27">
        <v>11</v>
      </c>
      <c r="B140" s="327" t="s">
        <v>19</v>
      </c>
      <c r="C140" s="328"/>
      <c r="D140" s="329"/>
      <c r="E140" s="6">
        <v>3</v>
      </c>
      <c r="F140" s="6">
        <v>2</v>
      </c>
      <c r="G140" s="124">
        <v>2079</v>
      </c>
      <c r="H140" s="6"/>
      <c r="I140" s="124">
        <v>2079</v>
      </c>
      <c r="J140" s="6"/>
      <c r="K140" s="6"/>
      <c r="L140" s="6"/>
      <c r="M140" s="6"/>
      <c r="N140" s="6"/>
      <c r="O140" s="6"/>
      <c r="P140" s="6"/>
      <c r="Q140" s="6"/>
      <c r="R140" s="124">
        <f t="shared" si="19"/>
        <v>1644</v>
      </c>
      <c r="S140" s="256">
        <f t="shared" si="20"/>
        <v>3723</v>
      </c>
      <c r="T140" s="313">
        <f t="shared" si="21"/>
        <v>44676</v>
      </c>
    </row>
    <row r="141" spans="1:20" ht="12.75">
      <c r="A141" s="27">
        <v>12</v>
      </c>
      <c r="B141" s="327" t="s">
        <v>136</v>
      </c>
      <c r="C141" s="328"/>
      <c r="D141" s="329"/>
      <c r="E141" s="6">
        <v>3</v>
      </c>
      <c r="F141" s="6">
        <v>1</v>
      </c>
      <c r="G141" s="124">
        <v>2079</v>
      </c>
      <c r="H141" s="6"/>
      <c r="I141" s="124">
        <v>2079</v>
      </c>
      <c r="J141" s="6"/>
      <c r="K141" s="6"/>
      <c r="L141" s="6"/>
      <c r="M141" s="6"/>
      <c r="N141" s="6"/>
      <c r="O141" s="6"/>
      <c r="P141" s="6"/>
      <c r="Q141" s="6"/>
      <c r="R141" s="124">
        <f t="shared" si="19"/>
        <v>1644</v>
      </c>
      <c r="S141" s="256">
        <f t="shared" si="20"/>
        <v>3723</v>
      </c>
      <c r="T141" s="313">
        <f t="shared" si="21"/>
        <v>44676</v>
      </c>
    </row>
    <row r="142" spans="1:20" ht="12.75">
      <c r="A142" s="27">
        <v>13</v>
      </c>
      <c r="B142" s="327" t="s">
        <v>16</v>
      </c>
      <c r="C142" s="328"/>
      <c r="D142" s="329"/>
      <c r="E142" s="6">
        <v>2</v>
      </c>
      <c r="F142" s="6">
        <v>1</v>
      </c>
      <c r="G142" s="124">
        <v>1921</v>
      </c>
      <c r="H142" s="6"/>
      <c r="I142" s="124">
        <v>1921</v>
      </c>
      <c r="J142" s="6"/>
      <c r="K142" s="6"/>
      <c r="L142" s="6"/>
      <c r="M142" s="6"/>
      <c r="N142" s="6"/>
      <c r="O142" s="6"/>
      <c r="P142" s="6"/>
      <c r="Q142" s="6"/>
      <c r="R142" s="124">
        <f t="shared" si="19"/>
        <v>1802</v>
      </c>
      <c r="S142" s="256">
        <f t="shared" si="20"/>
        <v>3723</v>
      </c>
      <c r="T142" s="313">
        <f t="shared" si="21"/>
        <v>44676</v>
      </c>
    </row>
    <row r="143" spans="1:20" ht="15" customHeight="1">
      <c r="A143" s="27">
        <v>14</v>
      </c>
      <c r="B143" s="327" t="s">
        <v>137</v>
      </c>
      <c r="C143" s="328"/>
      <c r="D143" s="329"/>
      <c r="E143" s="6">
        <v>7</v>
      </c>
      <c r="F143" s="6">
        <v>1</v>
      </c>
      <c r="G143" s="124">
        <v>2713</v>
      </c>
      <c r="H143" s="6"/>
      <c r="I143" s="124">
        <v>2713</v>
      </c>
      <c r="J143" s="6"/>
      <c r="K143" s="6"/>
      <c r="L143" s="6"/>
      <c r="M143" s="6"/>
      <c r="N143" s="6"/>
      <c r="O143" s="6"/>
      <c r="P143" s="6"/>
      <c r="Q143" s="6"/>
      <c r="R143" s="124">
        <f t="shared" si="19"/>
        <v>1010</v>
      </c>
      <c r="S143" s="256">
        <f t="shared" si="20"/>
        <v>3723</v>
      </c>
      <c r="T143" s="313">
        <f t="shared" si="21"/>
        <v>44676</v>
      </c>
    </row>
    <row r="144" spans="1:20" ht="12.75">
      <c r="A144" s="27">
        <v>15</v>
      </c>
      <c r="B144" s="327" t="s">
        <v>17</v>
      </c>
      <c r="C144" s="328"/>
      <c r="D144" s="329"/>
      <c r="E144" s="6">
        <v>1</v>
      </c>
      <c r="F144" s="6">
        <v>1</v>
      </c>
      <c r="G144" s="124">
        <v>1921</v>
      </c>
      <c r="H144" s="6"/>
      <c r="I144" s="124">
        <v>1921</v>
      </c>
      <c r="J144" s="6"/>
      <c r="K144" s="6"/>
      <c r="L144" s="6"/>
      <c r="M144" s="6"/>
      <c r="N144" s="6"/>
      <c r="O144" s="6"/>
      <c r="P144" s="320">
        <v>0.2</v>
      </c>
      <c r="Q144" s="6">
        <f>G144/160*20%*8*30/5</f>
        <v>115.26000000000002</v>
      </c>
      <c r="R144" s="124">
        <f t="shared" si="19"/>
        <v>1802</v>
      </c>
      <c r="S144" s="256">
        <f t="shared" si="20"/>
        <v>3723</v>
      </c>
      <c r="T144" s="313">
        <f t="shared" si="21"/>
        <v>44676</v>
      </c>
    </row>
    <row r="145" spans="1:20" ht="25.5" customHeight="1" thickBot="1">
      <c r="A145" s="142">
        <v>16</v>
      </c>
      <c r="B145" s="368" t="s">
        <v>112</v>
      </c>
      <c r="C145" s="369"/>
      <c r="D145" s="369"/>
      <c r="E145" s="50">
        <v>3</v>
      </c>
      <c r="F145" s="50">
        <v>1</v>
      </c>
      <c r="G145" s="141">
        <v>2079</v>
      </c>
      <c r="H145" s="50"/>
      <c r="I145" s="141">
        <v>2079</v>
      </c>
      <c r="J145" s="50"/>
      <c r="K145" s="50"/>
      <c r="L145" s="50"/>
      <c r="M145" s="50"/>
      <c r="N145" s="50"/>
      <c r="O145" s="50"/>
      <c r="P145" s="50"/>
      <c r="Q145" s="50"/>
      <c r="R145" s="124">
        <f t="shared" si="19"/>
        <v>1644</v>
      </c>
      <c r="S145" s="256">
        <f t="shared" si="20"/>
        <v>3723</v>
      </c>
      <c r="T145" s="313">
        <f t="shared" si="21"/>
        <v>44676</v>
      </c>
    </row>
    <row r="146" spans="1:20" s="254" customFormat="1" ht="15.75" thickBot="1">
      <c r="A146" s="216"/>
      <c r="B146" s="401" t="s">
        <v>15</v>
      </c>
      <c r="C146" s="402"/>
      <c r="D146" s="403"/>
      <c r="E146" s="217"/>
      <c r="F146" s="218">
        <f>SUM(F138:F145)</f>
        <v>9</v>
      </c>
      <c r="G146" s="219"/>
      <c r="H146" s="219"/>
      <c r="I146" s="220">
        <f>SUM(I138:I145)</f>
        <v>16475</v>
      </c>
      <c r="J146" s="219"/>
      <c r="K146" s="219"/>
      <c r="L146" s="219"/>
      <c r="M146" s="219"/>
      <c r="N146" s="219"/>
      <c r="O146" s="219"/>
      <c r="P146" s="219"/>
      <c r="Q146" s="220">
        <f>SUM(Q138:Q145)</f>
        <v>115.26000000000002</v>
      </c>
      <c r="R146" s="220">
        <f>SUM(R138:R145)</f>
        <v>13309</v>
      </c>
      <c r="S146" s="220">
        <f>SUM(S138:S145)</f>
        <v>29784</v>
      </c>
      <c r="T146" s="120">
        <f>S146*12</f>
        <v>357408</v>
      </c>
    </row>
    <row r="147" spans="1:20" ht="15.75" thickBot="1">
      <c r="A147" s="107"/>
      <c r="B147" s="404" t="s">
        <v>128</v>
      </c>
      <c r="C147" s="405"/>
      <c r="D147" s="406"/>
      <c r="E147" s="315"/>
      <c r="F147" s="35">
        <f>F146</f>
        <v>9</v>
      </c>
      <c r="G147" s="316"/>
      <c r="H147" s="316"/>
      <c r="I147" s="318">
        <f>I132+I136+I146</f>
        <v>40315.2</v>
      </c>
      <c r="J147" s="317">
        <f aca="true" t="shared" si="22" ref="J147:S147">J132+J136+J146</f>
        <v>0</v>
      </c>
      <c r="K147" s="317">
        <f t="shared" si="22"/>
        <v>0</v>
      </c>
      <c r="L147" s="317">
        <f t="shared" si="22"/>
        <v>0</v>
      </c>
      <c r="M147" s="317">
        <f t="shared" si="22"/>
        <v>0</v>
      </c>
      <c r="N147" s="317">
        <f t="shared" si="22"/>
        <v>0</v>
      </c>
      <c r="O147" s="318">
        <f t="shared" si="22"/>
        <v>6940.62</v>
      </c>
      <c r="P147" s="317">
        <f t="shared" si="22"/>
        <v>0</v>
      </c>
      <c r="Q147" s="318">
        <f t="shared" si="22"/>
        <v>115.26000000000002</v>
      </c>
      <c r="R147" s="318">
        <f t="shared" si="22"/>
        <v>13309</v>
      </c>
      <c r="S147" s="318">
        <f t="shared" si="22"/>
        <v>36724.62</v>
      </c>
      <c r="T147" s="319">
        <f>T132+T136+T146</f>
        <v>440695.44</v>
      </c>
    </row>
    <row r="148" spans="1:20" ht="15.75" thickBot="1">
      <c r="A148" s="210">
        <v>11</v>
      </c>
      <c r="B148" s="395" t="s">
        <v>135</v>
      </c>
      <c r="C148" s="396"/>
      <c r="D148" s="396"/>
      <c r="E148" s="396"/>
      <c r="F148" s="396"/>
      <c r="G148" s="396"/>
      <c r="H148" s="396"/>
      <c r="I148" s="396"/>
      <c r="J148" s="396"/>
      <c r="K148" s="396"/>
      <c r="L148" s="396"/>
      <c r="M148" s="396"/>
      <c r="N148" s="396"/>
      <c r="O148" s="396"/>
      <c r="P148" s="396"/>
      <c r="Q148" s="396"/>
      <c r="R148" s="396"/>
      <c r="S148" s="397"/>
      <c r="T148" s="211"/>
    </row>
    <row r="149" spans="1:20" ht="15" thickBot="1">
      <c r="A149" s="108"/>
      <c r="B149" s="398" t="s">
        <v>20</v>
      </c>
      <c r="C149" s="399"/>
      <c r="D149" s="400"/>
      <c r="E149" s="101"/>
      <c r="F149" s="99">
        <v>15.8</v>
      </c>
      <c r="G149" s="102"/>
      <c r="H149" s="102"/>
      <c r="I149" s="100">
        <v>66800.03</v>
      </c>
      <c r="J149" s="100"/>
      <c r="K149" s="324">
        <v>16377.93</v>
      </c>
      <c r="L149" s="110"/>
      <c r="M149" s="324">
        <v>3212.02</v>
      </c>
      <c r="N149" s="100"/>
      <c r="O149" s="100"/>
      <c r="P149" s="100"/>
      <c r="Q149" s="324">
        <v>8550.9</v>
      </c>
      <c r="R149" s="100"/>
      <c r="S149" s="324">
        <f>I149+K149+M149+Q149</f>
        <v>94940.87999999999</v>
      </c>
      <c r="T149" s="325">
        <f>S149*12</f>
        <v>1139290.5599999998</v>
      </c>
    </row>
    <row r="150" spans="1:20" ht="15">
      <c r="A150" s="228"/>
      <c r="B150" s="410" t="s">
        <v>121</v>
      </c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2"/>
      <c r="T150" s="326">
        <v>12904</v>
      </c>
    </row>
    <row r="151" spans="1:20" ht="15">
      <c r="A151" s="228"/>
      <c r="B151" s="359" t="s">
        <v>101</v>
      </c>
      <c r="C151" s="360"/>
      <c r="D151" s="360"/>
      <c r="E151" s="360"/>
      <c r="F151" s="360"/>
      <c r="G151" s="360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4"/>
      <c r="T151" s="326">
        <v>8904</v>
      </c>
    </row>
    <row r="152" spans="1:20" ht="15">
      <c r="A152" s="228"/>
      <c r="B152" s="359" t="s">
        <v>102</v>
      </c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223"/>
      <c r="N152" s="223"/>
      <c r="O152" s="223"/>
      <c r="P152" s="223"/>
      <c r="Q152" s="223"/>
      <c r="R152" s="223"/>
      <c r="S152" s="224"/>
      <c r="T152" s="326">
        <v>98206</v>
      </c>
    </row>
    <row r="153" spans="1:20" ht="15.75">
      <c r="A153" s="109"/>
      <c r="B153" s="407" t="s">
        <v>46</v>
      </c>
      <c r="C153" s="407"/>
      <c r="D153" s="407"/>
      <c r="E153" s="104"/>
      <c r="F153" s="105">
        <f>F146+F149</f>
        <v>24.8</v>
      </c>
      <c r="G153" s="105">
        <f>G147+G149</f>
        <v>0</v>
      </c>
      <c r="H153" s="105"/>
      <c r="I153" s="115">
        <f>I147+I149</f>
        <v>107115.23</v>
      </c>
      <c r="J153" s="115"/>
      <c r="K153" s="115">
        <f>K147+K149</f>
        <v>16377.93</v>
      </c>
      <c r="L153" s="115"/>
      <c r="M153" s="115">
        <f>M147+M149</f>
        <v>3212.02</v>
      </c>
      <c r="N153" s="115"/>
      <c r="O153" s="115">
        <f>O147+O149</f>
        <v>6940.62</v>
      </c>
      <c r="P153" s="115"/>
      <c r="Q153" s="115">
        <f>Q147+Q149</f>
        <v>8666.16</v>
      </c>
      <c r="R153" s="106"/>
      <c r="S153" s="115">
        <f>S147+S149</f>
        <v>131665.5</v>
      </c>
      <c r="T153" s="225">
        <f>T147+T149+T150+T151+T152</f>
        <v>1699999.9999999998</v>
      </c>
    </row>
    <row r="154" spans="1:20" ht="15.75">
      <c r="A154" s="91"/>
      <c r="B154" s="96"/>
      <c r="C154" s="96"/>
      <c r="D154" s="96"/>
      <c r="E154" s="92"/>
      <c r="F154" s="93"/>
      <c r="G154" s="92"/>
      <c r="H154" s="92"/>
      <c r="I154" s="92"/>
      <c r="J154" s="92"/>
      <c r="K154" s="92"/>
      <c r="L154" s="92"/>
      <c r="M154" s="92"/>
      <c r="N154" s="92"/>
      <c r="O154" s="94"/>
      <c r="P154" s="92"/>
      <c r="Q154" s="92"/>
      <c r="R154" s="92"/>
      <c r="S154" s="95"/>
      <c r="T154" s="98"/>
    </row>
    <row r="155" spans="1:19" ht="12.75">
      <c r="A155" s="30"/>
      <c r="B155" s="47" t="s">
        <v>58</v>
      </c>
      <c r="C155" s="47"/>
      <c r="D155" s="47"/>
      <c r="E155" s="31"/>
      <c r="F155" s="32"/>
      <c r="G155" s="33"/>
      <c r="H155" s="33"/>
      <c r="I155" s="31"/>
      <c r="J155" s="31"/>
      <c r="K155" s="31"/>
      <c r="L155" s="31"/>
      <c r="M155" s="31"/>
      <c r="N155" s="408" t="s">
        <v>113</v>
      </c>
      <c r="O155" s="408"/>
      <c r="P155" s="408"/>
      <c r="Q155" s="408"/>
      <c r="R155" s="408"/>
      <c r="S155" s="31"/>
    </row>
    <row r="156" spans="1:19" ht="12.75">
      <c r="A156" s="30"/>
      <c r="B156" s="47"/>
      <c r="C156" s="47"/>
      <c r="D156" s="47"/>
      <c r="E156" s="31"/>
      <c r="F156" s="32"/>
      <c r="G156" s="33"/>
      <c r="H156" s="33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ht="12.75">
      <c r="A157" s="30"/>
      <c r="B157" s="31" t="s">
        <v>14</v>
      </c>
      <c r="C157" s="31"/>
      <c r="D157" s="31"/>
      <c r="E157" s="31"/>
      <c r="F157" s="32"/>
      <c r="G157" s="33"/>
      <c r="H157" s="33"/>
      <c r="I157" s="31"/>
      <c r="J157" s="31"/>
      <c r="K157" s="31"/>
      <c r="L157" s="31"/>
      <c r="M157" s="31"/>
      <c r="N157" s="408" t="s">
        <v>114</v>
      </c>
      <c r="O157" s="408"/>
      <c r="P157" s="408"/>
      <c r="Q157" s="408"/>
      <c r="R157" s="31"/>
      <c r="S157" s="31"/>
    </row>
    <row r="158" spans="1:19" ht="12.75">
      <c r="A158" s="30"/>
      <c r="B158" s="31"/>
      <c r="C158" s="31"/>
      <c r="D158" s="31"/>
      <c r="E158" s="31"/>
      <c r="F158" s="32"/>
      <c r="G158" s="33"/>
      <c r="H158" s="33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ht="12.75">
      <c r="A159" s="30"/>
      <c r="B159" s="76" t="s">
        <v>29</v>
      </c>
      <c r="C159" s="30"/>
      <c r="D159" s="30"/>
      <c r="E159" s="30"/>
      <c r="F159" s="32"/>
      <c r="G159" s="33"/>
      <c r="H159" s="33"/>
      <c r="I159" s="30"/>
      <c r="J159" s="30"/>
      <c r="K159" s="30"/>
      <c r="L159" s="30"/>
      <c r="M159" s="30"/>
      <c r="N159" s="330" t="s">
        <v>115</v>
      </c>
      <c r="O159" s="330"/>
      <c r="P159" s="330"/>
      <c r="Q159" s="330"/>
      <c r="R159" s="330"/>
      <c r="S159" s="330"/>
    </row>
    <row r="162" spans="1:19" ht="12.75">
      <c r="A162" s="30"/>
      <c r="B162" s="76"/>
      <c r="C162" s="30"/>
      <c r="D162" s="30"/>
      <c r="E162" s="30"/>
      <c r="F162" s="32"/>
      <c r="G162" s="33"/>
      <c r="H162" s="33"/>
      <c r="I162" s="30"/>
      <c r="J162" s="30"/>
      <c r="K162" s="30"/>
      <c r="L162" s="30"/>
      <c r="M162" s="30"/>
      <c r="N162" s="30"/>
      <c r="O162" s="30"/>
      <c r="P162" s="30"/>
      <c r="Q162" s="80"/>
      <c r="R162" s="80"/>
      <c r="S162" s="80"/>
    </row>
    <row r="163" spans="1:19" ht="12.75">
      <c r="A163" s="30"/>
      <c r="B163" s="30"/>
      <c r="C163" s="31"/>
      <c r="D163" s="31"/>
      <c r="E163" s="31"/>
      <c r="F163" s="32"/>
      <c r="G163" s="33"/>
      <c r="H163" s="33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12.75">
      <c r="A164" s="30"/>
      <c r="B164" s="30"/>
      <c r="C164" s="31"/>
      <c r="D164" s="31"/>
      <c r="E164" s="31"/>
      <c r="F164" s="32"/>
      <c r="G164" s="33"/>
      <c r="H164" s="33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ht="12.75">
      <c r="A165" s="30"/>
      <c r="B165" s="30"/>
      <c r="C165" s="31"/>
      <c r="D165" s="31"/>
      <c r="E165" s="31"/>
      <c r="F165" s="32"/>
      <c r="G165" s="33"/>
      <c r="H165" s="33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ht="12.75">
      <c r="A166" s="30"/>
      <c r="B166" s="30"/>
      <c r="C166" s="31"/>
      <c r="D166" s="31"/>
      <c r="E166" s="31"/>
      <c r="F166" s="32"/>
      <c r="G166" s="33"/>
      <c r="H166" s="33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ht="12.75">
      <c r="A167" s="30"/>
      <c r="B167" s="30"/>
      <c r="C167" s="31"/>
      <c r="D167" s="31"/>
      <c r="E167" s="31"/>
      <c r="F167" s="32"/>
      <c r="G167" s="33"/>
      <c r="H167" s="33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ht="12.75">
      <c r="A168" s="30"/>
      <c r="B168" s="30"/>
      <c r="C168" s="408"/>
      <c r="D168" s="408"/>
      <c r="E168" s="408"/>
      <c r="F168" s="408"/>
      <c r="G168" s="408"/>
      <c r="H168" s="8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</sheetData>
  <sheetProtection/>
  <mergeCells count="154">
    <mergeCell ref="U12:W13"/>
    <mergeCell ref="B91:D91"/>
    <mergeCell ref="B89:G89"/>
    <mergeCell ref="B90:K90"/>
    <mergeCell ref="B80:D80"/>
    <mergeCell ref="B86:D86"/>
    <mergeCell ref="B83:D83"/>
    <mergeCell ref="B82:D82"/>
    <mergeCell ref="B85:D85"/>
    <mergeCell ref="B87:D87"/>
    <mergeCell ref="B32:S32"/>
    <mergeCell ref="B70:D70"/>
    <mergeCell ref="B65:S65"/>
    <mergeCell ref="B74:D74"/>
    <mergeCell ref="B33:D33"/>
    <mergeCell ref="B37:D37"/>
    <mergeCell ref="B34:D34"/>
    <mergeCell ref="B38:D38"/>
    <mergeCell ref="B41:D41"/>
    <mergeCell ref="B51:D51"/>
    <mergeCell ref="B76:C76"/>
    <mergeCell ref="B79:D79"/>
    <mergeCell ref="B68:D68"/>
    <mergeCell ref="B63:D63"/>
    <mergeCell ref="B73:D73"/>
    <mergeCell ref="B75:D75"/>
    <mergeCell ref="B69:D69"/>
    <mergeCell ref="B72:D72"/>
    <mergeCell ref="B78:D78"/>
    <mergeCell ref="C168:G168"/>
    <mergeCell ref="B137:S137"/>
    <mergeCell ref="B92:T92"/>
    <mergeCell ref="B81:T81"/>
    <mergeCell ref="B94:D94"/>
    <mergeCell ref="B97:D97"/>
    <mergeCell ref="B98:D98"/>
    <mergeCell ref="P124:Q124"/>
    <mergeCell ref="I119:P119"/>
    <mergeCell ref="N124:O124"/>
    <mergeCell ref="B22:D22"/>
    <mergeCell ref="M117:T117"/>
    <mergeCell ref="B35:D35"/>
    <mergeCell ref="B36:D36"/>
    <mergeCell ref="B66:D66"/>
    <mergeCell ref="B67:D67"/>
    <mergeCell ref="B43:D43"/>
    <mergeCell ref="B64:D64"/>
    <mergeCell ref="B40:D40"/>
    <mergeCell ref="B39:D39"/>
    <mergeCell ref="B18:D18"/>
    <mergeCell ref="A12:A13"/>
    <mergeCell ref="B71:D71"/>
    <mergeCell ref="B42:D42"/>
    <mergeCell ref="B20:D20"/>
    <mergeCell ref="B31:D31"/>
    <mergeCell ref="B24:D24"/>
    <mergeCell ref="B29:D29"/>
    <mergeCell ref="B23:D23"/>
    <mergeCell ref="B21:D21"/>
    <mergeCell ref="B15:D15"/>
    <mergeCell ref="J2:T2"/>
    <mergeCell ref="D3:P3"/>
    <mergeCell ref="I8:P8"/>
    <mergeCell ref="L12:M12"/>
    <mergeCell ref="N12:O12"/>
    <mergeCell ref="P12:Q12"/>
    <mergeCell ref="M6:T6"/>
    <mergeCell ref="D11:I11"/>
    <mergeCell ref="J12:K12"/>
    <mergeCell ref="S7:T7"/>
    <mergeCell ref="H12:H13"/>
    <mergeCell ref="T12:T13"/>
    <mergeCell ref="A10:T10"/>
    <mergeCell ref="A9:T9"/>
    <mergeCell ref="S12:S13"/>
    <mergeCell ref="I12:I13"/>
    <mergeCell ref="O11:P11"/>
    <mergeCell ref="G12:G13"/>
    <mergeCell ref="AB4:AE4"/>
    <mergeCell ref="B14:D14"/>
    <mergeCell ref="B19:D19"/>
    <mergeCell ref="B16:S16"/>
    <mergeCell ref="B17:D17"/>
    <mergeCell ref="L4:Q4"/>
    <mergeCell ref="B12:D13"/>
    <mergeCell ref="E12:E13"/>
    <mergeCell ref="J5:T5"/>
    <mergeCell ref="F12:F13"/>
    <mergeCell ref="B151:G151"/>
    <mergeCell ref="B150:S150"/>
    <mergeCell ref="Y4:AA4"/>
    <mergeCell ref="B84:D84"/>
    <mergeCell ref="B133:S133"/>
    <mergeCell ref="B128:S128"/>
    <mergeCell ref="B129:D129"/>
    <mergeCell ref="B132:D132"/>
    <mergeCell ref="B130:D130"/>
    <mergeCell ref="B93:D93"/>
    <mergeCell ref="B96:D96"/>
    <mergeCell ref="Q159:S159"/>
    <mergeCell ref="B148:S148"/>
    <mergeCell ref="B149:D149"/>
    <mergeCell ref="B146:D146"/>
    <mergeCell ref="B147:D147"/>
    <mergeCell ref="B153:D153"/>
    <mergeCell ref="N155:R155"/>
    <mergeCell ref="D123:I123"/>
    <mergeCell ref="N157:Q157"/>
    <mergeCell ref="B99:R99"/>
    <mergeCell ref="A100:F100"/>
    <mergeCell ref="Q111:S111"/>
    <mergeCell ref="S118:U118"/>
    <mergeCell ref="S124:S125"/>
    <mergeCell ref="J116:T116"/>
    <mergeCell ref="B152:L152"/>
    <mergeCell ref="B101:J101"/>
    <mergeCell ref="J123:R123"/>
    <mergeCell ref="A124:A125"/>
    <mergeCell ref="A120:T120"/>
    <mergeCell ref="A121:T121"/>
    <mergeCell ref="J124:K124"/>
    <mergeCell ref="T124:T125"/>
    <mergeCell ref="I124:I125"/>
    <mergeCell ref="E124:E125"/>
    <mergeCell ref="N159:P159"/>
    <mergeCell ref="B131:D131"/>
    <mergeCell ref="L124:M124"/>
    <mergeCell ref="B138:D138"/>
    <mergeCell ref="B145:D145"/>
    <mergeCell ref="B139:D139"/>
    <mergeCell ref="B136:D136"/>
    <mergeCell ref="B135:D135"/>
    <mergeCell ref="B142:D142"/>
    <mergeCell ref="B143:D143"/>
    <mergeCell ref="B52:D52"/>
    <mergeCell ref="B53:D53"/>
    <mergeCell ref="B126:D126"/>
    <mergeCell ref="B124:D125"/>
    <mergeCell ref="B127:D127"/>
    <mergeCell ref="B88:R88"/>
    <mergeCell ref="B95:D95"/>
    <mergeCell ref="B104:D104"/>
    <mergeCell ref="B102:D102"/>
    <mergeCell ref="D114:P114"/>
    <mergeCell ref="B144:D144"/>
    <mergeCell ref="N111:O111"/>
    <mergeCell ref="B140:D140"/>
    <mergeCell ref="B141:D141"/>
    <mergeCell ref="F124:F125"/>
    <mergeCell ref="G124:G125"/>
    <mergeCell ref="J113:T113"/>
    <mergeCell ref="L115:Q115"/>
    <mergeCell ref="R124:R125"/>
    <mergeCell ref="B134:D134"/>
  </mergeCells>
  <printOptions/>
  <pageMargins left="0.03937007874015748" right="0" top="0.15748031496062992" bottom="0.11811023622047245" header="0.15748031496062992" footer="0.11811023622047245"/>
  <pageSetup horizontalDpi="300" verticalDpi="300" orientation="landscape" paperSize="9" scale="70" r:id="rId1"/>
  <rowBreaks count="4" manualBreakCount="4">
    <brk id="31" min="1" max="19" man="1"/>
    <brk id="80" max="19" man="1"/>
    <brk id="111" min="1" max="19" man="1"/>
    <brk id="15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2018-01-27T07:10:36Z</cp:lastPrinted>
  <dcterms:created xsi:type="dcterms:W3CDTF">2012-08-22T12:16:39Z</dcterms:created>
  <dcterms:modified xsi:type="dcterms:W3CDTF">2018-09-06T08:23:11Z</dcterms:modified>
  <cp:category/>
  <cp:version/>
  <cp:contentType/>
  <cp:contentStatus/>
</cp:coreProperties>
</file>